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ocuments\мои документы\Арсёнова ЛГ\ДУМА Бюджет\2022\1. Бюджет 2022-2024\9) 11.11.2022\Бюджет 2023-2025\"/>
    </mc:Choice>
  </mc:AlternateContent>
  <bookViews>
    <workbookView xWindow="240" yWindow="435" windowWidth="14955" windowHeight="8385"/>
  </bookViews>
  <sheets>
    <sheet name="прил 1" sheetId="20" r:id="rId1"/>
    <sheet name="прил№2" sheetId="31" r:id="rId2"/>
    <sheet name="прил №3(с)" sheetId="24" state="hidden" r:id="rId3"/>
    <sheet name="прил №4(с)" sheetId="40" state="hidden" r:id="rId4"/>
    <sheet name=" прил №5(с)" sheetId="26" state="hidden" r:id="rId5"/>
    <sheet name="прил №3" sheetId="19" r:id="rId6"/>
    <sheet name="прил №4" sheetId="36" r:id="rId7"/>
    <sheet name="прил 5" sheetId="29" r:id="rId8"/>
    <sheet name="прил №6" sheetId="32" r:id="rId9"/>
    <sheet name="прил №7" sheetId="23" r:id="rId10"/>
    <sheet name="прил №8" sheetId="37" r:id="rId11"/>
    <sheet name="прил 9" sheetId="13" r:id="rId12"/>
    <sheet name="прил №10" sheetId="33" r:id="rId13"/>
    <sheet name="прил №11" sheetId="27" r:id="rId14"/>
    <sheet name="прил №12" sheetId="34" r:id="rId15"/>
    <sheet name="прил 13" sheetId="38" r:id="rId16"/>
    <sheet name="прил 14" sheetId="39" r:id="rId17"/>
  </sheets>
  <definedNames>
    <definedName name="_xlnm._FilterDatabase" localSheetId="13" hidden="1">'прил №11'!$A$11:$I$11</definedName>
    <definedName name="_xlnm._FilterDatabase" localSheetId="14" hidden="1">'прил №12'!$A$10:$I$10</definedName>
    <definedName name="Z_0AF9E072_5E37_455B_ADE4_7E2B7FA8BB13_.wvu.FilterData" localSheetId="13" hidden="1">'прил №11'!$A$10:$I$18</definedName>
    <definedName name="Z_0AF9E072_5E37_455B_ADE4_7E2B7FA8BB13_.wvu.FilterData" localSheetId="14" hidden="1">'прил №12'!$A$9:$I$15</definedName>
    <definedName name="Z_10C76100_F69A_45E1_BB9B_3F5F42E0FF3C_.wvu.FilterData" localSheetId="13" hidden="1">'прил №11'!$A$10:$H$10</definedName>
    <definedName name="Z_10C76100_F69A_45E1_BB9B_3F5F42E0FF3C_.wvu.FilterData" localSheetId="14" hidden="1">'прил №12'!$A$9:$H$9</definedName>
    <definedName name="Z_13503C3E_FF26_4B7F_8576_E093489E8D2F_.wvu.FilterData" localSheetId="13" hidden="1">'прил №11'!$A$10:$I$18</definedName>
    <definedName name="Z_13503C3E_FF26_4B7F_8576_E093489E8D2F_.wvu.FilterData" localSheetId="14" hidden="1">'прил №12'!$A$9:$I$15</definedName>
    <definedName name="Z_14D996EE_C5D8_4465_B82E_DDD49E2537A7_.wvu.FilterData" localSheetId="13" hidden="1">'прил №11'!$A$10:$J$18</definedName>
    <definedName name="Z_14D996EE_C5D8_4465_B82E_DDD49E2537A7_.wvu.FilterData" localSheetId="14" hidden="1">'прил №12'!$A$9:$J$15</definedName>
    <definedName name="Z_1842682A_39C6_4D01_A9A0_8BAF96569867_.wvu.FilterData" localSheetId="13" hidden="1">'прил №11'!$A$10:$H$10</definedName>
    <definedName name="Z_1842682A_39C6_4D01_A9A0_8BAF96569867_.wvu.FilterData" localSheetId="14" hidden="1">'прил №12'!$A$9:$H$9</definedName>
    <definedName name="Z_1ED6DF52_98C7_4039_A56A_A899D622016B_.wvu.FilterData" localSheetId="13" hidden="1">'прил №11'!$A$10:$I$18</definedName>
    <definedName name="Z_1ED6DF52_98C7_4039_A56A_A899D622016B_.wvu.FilterData" localSheetId="14" hidden="1">'прил №12'!$A$9:$I$15</definedName>
    <definedName name="Z_2E93115A_02B2_4A42_9927_E7165189870F_.wvu.FilterData" localSheetId="13" hidden="1">'прил №11'!$A$10:$I$18</definedName>
    <definedName name="Z_2E93115A_02B2_4A42_9927_E7165189870F_.wvu.FilterData" localSheetId="14" hidden="1">'прил №12'!$A$9:$I$15</definedName>
    <definedName name="Z_3B7DD4C6_1E38_4475_ACE8_FC83A7116991_.wvu.FilterData" localSheetId="13" hidden="1">'прил №11'!$A$10:$H$10</definedName>
    <definedName name="Z_3B7DD4C6_1E38_4475_ACE8_FC83A7116991_.wvu.FilterData" localSheetId="14" hidden="1">'прил №12'!$A$9:$H$9</definedName>
    <definedName name="Z_3F52A406_3223_4E69_8147_AD48E487E997_.wvu.FilterData" localSheetId="13" hidden="1">'прил №11'!$A$10:$I$18</definedName>
    <definedName name="Z_3F52A406_3223_4E69_8147_AD48E487E997_.wvu.FilterData" localSheetId="14" hidden="1">'прил №12'!$A$9:$I$15</definedName>
    <definedName name="Z_552C7276_7A75_42AA_A600_4E25DDD3C5D3_.wvu.FilterData" localSheetId="13" hidden="1">'прил №11'!$A$10:$I$18</definedName>
    <definedName name="Z_552C7276_7A75_42AA_A600_4E25DDD3C5D3_.wvu.FilterData" localSheetId="14" hidden="1">'прил №12'!$A$9:$I$15</definedName>
    <definedName name="Z_552C7276_7A75_42AA_A600_4E25DDD3C5D3_.wvu.PrintTitles" localSheetId="13" hidden="1">'прил №11'!$9:$10</definedName>
    <definedName name="Z_552C7276_7A75_42AA_A600_4E25DDD3C5D3_.wvu.PrintTitles" localSheetId="14" hidden="1">'прил №12'!$8:$9</definedName>
    <definedName name="Z_56CAC61F_E7BA_4492_BB99_265FCA1A7787_.wvu.FilterData" localSheetId="13" hidden="1">'прил №11'!$A$26:$H$26</definedName>
    <definedName name="Z_56CAC61F_E7BA_4492_BB99_265FCA1A7787_.wvu.FilterData" localSheetId="14" hidden="1">'прил №12'!$A$25:$H$25</definedName>
    <definedName name="Z_57CE9075_954C_4A4A_B0A5_E2E068BFD7C2_.wvu.FilterData" localSheetId="13" hidden="1">'прил №11'!$A$26:$H$26</definedName>
    <definedName name="Z_57CE9075_954C_4A4A_B0A5_E2E068BFD7C2_.wvu.FilterData" localSheetId="14" hidden="1">'прил №12'!$A$25:$H$25</definedName>
    <definedName name="Z_598BD13F_ED6F_4470_B667_F7736F14B9C9_.wvu.FilterData" localSheetId="13" hidden="1">'прил №11'!$A$10:$I$18</definedName>
    <definedName name="Z_598BD13F_ED6F_4470_B667_F7736F14B9C9_.wvu.FilterData" localSheetId="14" hidden="1">'прил №12'!$A$9:$I$15</definedName>
    <definedName name="Z_5E6445F1_697A_4DB8_A3BE_C1C96894DDB6_.wvu.FilterData" localSheetId="13" hidden="1">'прил №11'!$A$10:$H$10</definedName>
    <definedName name="Z_5E6445F1_697A_4DB8_A3BE_C1C96894DDB6_.wvu.FilterData" localSheetId="14" hidden="1">'прил №12'!$A$9:$H$9</definedName>
    <definedName name="Z_5FFD524E_58BE_4DAB_A4BC_5DD76AAAF9C9_.wvu.FilterData" localSheetId="13" hidden="1">'прил №11'!$A$10:$I$18</definedName>
    <definedName name="Z_5FFD524E_58BE_4DAB_A4BC_5DD76AAAF9C9_.wvu.FilterData" localSheetId="14" hidden="1">'прил №12'!$A$9:$I$15</definedName>
    <definedName name="Z_60505043_9291_4FD4_9642_AD58DA1B1609_.wvu.FilterData" localSheetId="13" hidden="1">'прил №11'!$A$26:$H$26</definedName>
    <definedName name="Z_60505043_9291_4FD4_9642_AD58DA1B1609_.wvu.FilterData" localSheetId="14" hidden="1">'прил №12'!$A$25:$H$25</definedName>
    <definedName name="Z_60505043_9291_4FD4_9642_AD58DA1B1609_.wvu.PrintTitles" localSheetId="13" hidden="1">'прил №11'!$9:$10</definedName>
    <definedName name="Z_60505043_9291_4FD4_9642_AD58DA1B1609_.wvu.PrintTitles" localSheetId="14" hidden="1">'прил №12'!$8:$9</definedName>
    <definedName name="Z_6BD02F29_2EBB_462A_A6BE_84BE8EA7D74E_.wvu.FilterData" localSheetId="13" hidden="1">'прил №11'!$A$10:$H$10</definedName>
    <definedName name="Z_6BD02F29_2EBB_462A_A6BE_84BE8EA7D74E_.wvu.FilterData" localSheetId="14" hidden="1">'прил №12'!$A$9:$H$9</definedName>
    <definedName name="Z_79F5CC03_4ED6_45BD_AC62_86FC29D2D3F9_.wvu.FilterData" localSheetId="13" hidden="1">'прил №11'!$A$13:$I$18</definedName>
    <definedName name="Z_79F5CC03_4ED6_45BD_AC62_86FC29D2D3F9_.wvu.FilterData" localSheetId="14" hidden="1">'прил №12'!$A$12:$I$15</definedName>
    <definedName name="Z_8271D38C_82A4_4B85_900B_9CE96CAB265F_.wvu.FilterData" localSheetId="13" hidden="1">'прил №11'!$A$10:$H$10</definedName>
    <definedName name="Z_8271D38C_82A4_4B85_900B_9CE96CAB265F_.wvu.FilterData" localSheetId="14" hidden="1">'прил №12'!$A$9:$H$9</definedName>
    <definedName name="Z_8D0C3FC7_0F4C_436A_A066_0D20BF5CD0A3_.wvu.FilterData" localSheetId="13" hidden="1">'прил №11'!$A$26:$H$26</definedName>
    <definedName name="Z_8D0C3FC7_0F4C_436A_A066_0D20BF5CD0A3_.wvu.FilterData" localSheetId="14" hidden="1">'прил №12'!$A$25:$H$25</definedName>
    <definedName name="Z_94C02FD1_6A0D_49EC_ABFF_4F9734E3238E_.wvu.FilterData" localSheetId="13" hidden="1">'прил №11'!$A$10:$I$18</definedName>
    <definedName name="Z_94C02FD1_6A0D_49EC_ABFF_4F9734E3238E_.wvu.FilterData" localSheetId="14" hidden="1">'прил №12'!$A$9:$I$15</definedName>
    <definedName name="Z_95AD286B_2F21_465E_8A25_94B32371CF9C_.wvu.FilterData" localSheetId="13" hidden="1">'прил №11'!$A$26:$H$26</definedName>
    <definedName name="Z_95AD286B_2F21_465E_8A25_94B32371CF9C_.wvu.FilterData" localSheetId="14" hidden="1">'прил №12'!$A$25:$H$25</definedName>
    <definedName name="Z_986F7D1B_4A44_45FB_AE9B_439050E130DC_.wvu.FilterData" localSheetId="13" hidden="1">'прил №11'!$A$10:$I$18</definedName>
    <definedName name="Z_986F7D1B_4A44_45FB_AE9B_439050E130DC_.wvu.FilterData" localSheetId="14" hidden="1">'прил №12'!$A$9:$I$15</definedName>
    <definedName name="Z_98933D60_0098_4D8F_BF99_532ACEF6A34F_.wvu.FilterData" localSheetId="13" hidden="1">'прил №11'!$A$10:$I$18</definedName>
    <definedName name="Z_98933D60_0098_4D8F_BF99_532ACEF6A34F_.wvu.FilterData" localSheetId="14" hidden="1">'прил №12'!$A$9:$I$15</definedName>
    <definedName name="Z_A90A86B7_E891_440D_9290_168E7A77C659_.wvu.FilterData" localSheetId="13" hidden="1">'прил №11'!$A$10:$I$18</definedName>
    <definedName name="Z_A90A86B7_E891_440D_9290_168E7A77C659_.wvu.FilterData" localSheetId="14" hidden="1">'прил №12'!$A$9:$I$15</definedName>
    <definedName name="Z_AC550CC6_F35E_419D_AD94_FECE2E7706AE_.wvu.FilterData" localSheetId="13" hidden="1">'прил №11'!$A$10:$I$18</definedName>
    <definedName name="Z_AC550CC6_F35E_419D_AD94_FECE2E7706AE_.wvu.FilterData" localSheetId="14" hidden="1">'прил №12'!$A$9:$I$15</definedName>
    <definedName name="Z_B664172E_F727_42F7_A69F_E7B14CB3B608_.wvu.FilterData" localSheetId="13" hidden="1">'прил №11'!$A$10:$I$18</definedName>
    <definedName name="Z_B664172E_F727_42F7_A69F_E7B14CB3B608_.wvu.FilterData" localSheetId="14" hidden="1">'прил №12'!$A$9:$I$15</definedName>
    <definedName name="Z_B664172E_F727_42F7_A69F_E7B14CB3B608_.wvu.PrintArea" localSheetId="13" hidden="1">'прил №11'!$A$1:$H$26</definedName>
    <definedName name="Z_B664172E_F727_42F7_A69F_E7B14CB3B608_.wvu.PrintArea" localSheetId="14" hidden="1">'прил №12'!$A$1:$H$25</definedName>
    <definedName name="Z_BF3A8324_0550_4B65_93E8_902D97EC56FB_.wvu.FilterData" localSheetId="13" hidden="1">'прил №11'!$A$10:$I$18</definedName>
    <definedName name="Z_BF3A8324_0550_4B65_93E8_902D97EC56FB_.wvu.FilterData" localSheetId="14" hidden="1">'прил №12'!$A$9:$I$15</definedName>
    <definedName name="Z_C065B6C8_AD5B_4AC2_8B2E_FCBDCB83FF63_.wvu.FilterData" localSheetId="13" hidden="1">'прил №11'!$A$10:$H$10</definedName>
    <definedName name="Z_C065B6C8_AD5B_4AC2_8B2E_FCBDCB83FF63_.wvu.FilterData" localSheetId="14" hidden="1">'прил №12'!$A$9:$H$9</definedName>
    <definedName name="Z_CC554584_EB96_459C_9504_805FB93B810D_.wvu.FilterData" localSheetId="13" hidden="1">'прил №11'!$A$26:$H$26</definedName>
    <definedName name="Z_CC554584_EB96_459C_9504_805FB93B810D_.wvu.FilterData" localSheetId="14" hidden="1">'прил №12'!$A$25:$H$25</definedName>
    <definedName name="Z_CEAB1667_BBFB_4E91_A55A_5B4826E7A72C_.wvu.FilterData" localSheetId="13" hidden="1">'прил №11'!$A$10:$I$18</definedName>
    <definedName name="Z_CEAB1667_BBFB_4E91_A55A_5B4826E7A72C_.wvu.FilterData" localSheetId="14" hidden="1">'прил №12'!$A$9:$I$15</definedName>
    <definedName name="Z_DB2B99CF_36EC_4FF5_BC8E_3DAF78498440_.wvu.FilterData" localSheetId="13" hidden="1">'прил №11'!$A$10:$I$18</definedName>
    <definedName name="Z_DB2B99CF_36EC_4FF5_BC8E_3DAF78498440_.wvu.FilterData" localSheetId="14" hidden="1">'прил №12'!$A$9:$I$15</definedName>
    <definedName name="Z_DB2B99CF_36EC_4FF5_BC8E_3DAF78498440_.wvu.PrintTitles" localSheetId="13" hidden="1">'прил №11'!$9:$10</definedName>
    <definedName name="Z_DB2B99CF_36EC_4FF5_BC8E_3DAF78498440_.wvu.PrintTitles" localSheetId="14" hidden="1">'прил №12'!$8:$9</definedName>
    <definedName name="Z_DCE00729_3A57_4482_822C_127B3F21084A_.wvu.FilterData" localSheetId="13" hidden="1">'прил №11'!$A$26:$H$26</definedName>
    <definedName name="Z_DCE00729_3A57_4482_822C_127B3F21084A_.wvu.FilterData" localSheetId="14" hidden="1">'прил №12'!$A$25:$H$25</definedName>
    <definedName name="Z_E5AA2824_2F40_4407_B984_20D05BEEDC74_.wvu.FilterData" localSheetId="13" hidden="1">'прил №11'!$A$10:$H$10</definedName>
    <definedName name="Z_E5AA2824_2F40_4407_B984_20D05BEEDC74_.wvu.FilterData" localSheetId="14" hidden="1">'прил №12'!$A$9:$H$9</definedName>
    <definedName name="Z_EA9D7741_DDB8_4511_BB45_5BB0F96F3A15_.wvu.FilterData" localSheetId="13" hidden="1">'прил №11'!$A$10:$I$18</definedName>
    <definedName name="Z_EA9D7741_DDB8_4511_BB45_5BB0F96F3A15_.wvu.FilterData" localSheetId="14" hidden="1">'прил №12'!$A$9:$I$15</definedName>
    <definedName name="Z_EA9D7741_DDB8_4511_BB45_5BB0F96F3A15_.wvu.PrintTitles" localSheetId="13" hidden="1">'прил №11'!$9:$10</definedName>
    <definedName name="Z_EA9D7741_DDB8_4511_BB45_5BB0F96F3A15_.wvu.PrintTitles" localSheetId="14" hidden="1">'прил №12'!$8:$9</definedName>
    <definedName name="Z_EB531BDF_264C_435D_804D_25A48223FBFA_.wvu.FilterData" localSheetId="13" hidden="1">'прил №11'!$A$26:$H$26</definedName>
    <definedName name="Z_EB531BDF_264C_435D_804D_25A48223FBFA_.wvu.FilterData" localSheetId="14" hidden="1">'прил №12'!$A$25:$H$25</definedName>
    <definedName name="Z_EC572F95_2B6C_4419_AEAD_69918225F196_.wvu.FilterData" localSheetId="13" hidden="1">'прил №11'!$A$10:$I$18</definedName>
    <definedName name="Z_EC572F95_2B6C_4419_AEAD_69918225F196_.wvu.FilterData" localSheetId="14" hidden="1">'прил №12'!$A$9:$I$15</definedName>
    <definedName name="Z_F61D3B3E_2A5F_4172_8B3F_B87C58B42B07_.wvu.FilterData" localSheetId="13" hidden="1">'прил №11'!$A$10:$I$18</definedName>
    <definedName name="Z_F61D3B3E_2A5F_4172_8B3F_B87C58B42B07_.wvu.FilterData" localSheetId="14" hidden="1">'прил №12'!$A$9:$I$15</definedName>
    <definedName name="Z_F61D3B3E_2A5F_4172_8B3F_B87C58B42B07_.wvu.PrintArea" localSheetId="13" hidden="1">'прил №11'!$A$1:$H$26</definedName>
    <definedName name="Z_F61D3B3E_2A5F_4172_8B3F_B87C58B42B07_.wvu.PrintArea" localSheetId="14" hidden="1">'прил №12'!$A$1:$H$25</definedName>
    <definedName name="Z_FD2E63FA_464E_4875_917E_C386E0842609_.wvu.FilterData" localSheetId="13" hidden="1">'прил №11'!$A$10:$H$10</definedName>
    <definedName name="Z_FD2E63FA_464E_4875_917E_C386E0842609_.wvu.FilterData" localSheetId="14" hidden="1">'прил №12'!$A$9:$H$9</definedName>
    <definedName name="_xlnm.Print_Titles" localSheetId="7">'прил 5'!$14:$14</definedName>
    <definedName name="_xlnm.Print_Titles" localSheetId="13">'прил №11'!$9:$10</definedName>
    <definedName name="_xlnm.Print_Titles" localSheetId="14">'прил №12'!$8:$9</definedName>
    <definedName name="_xlnm.Print_Titles" localSheetId="8">'прил №6'!$14:$14</definedName>
    <definedName name="_xlnm.Print_Titles" localSheetId="9">'прил №7'!#REF!</definedName>
    <definedName name="_xlnm.Print_Titles" localSheetId="10">'прил №8'!#REF!</definedName>
    <definedName name="_xlnm.Print_Area" localSheetId="4">' прил №5(с)'!$A$1:$C$22</definedName>
    <definedName name="_xlnm.Print_Area" localSheetId="0">'прил 1'!$A$2:$C$106</definedName>
    <definedName name="_xlnm.Print_Area" localSheetId="12">'прил №10'!$A$1:$D$28</definedName>
    <definedName name="_xlnm.Print_Area" localSheetId="14">'прил №12'!$A$1:$O$40</definedName>
    <definedName name="_xlnm.Print_Area" localSheetId="5">'прил №3'!$A$1:$D$41</definedName>
    <definedName name="_xlnm.Print_Area" localSheetId="2">'прил №3(с)'!$A$1:$C$40</definedName>
    <definedName name="_xlnm.Print_Area" localSheetId="6">'прил №4'!$A$1:$E$39</definedName>
    <definedName name="_xlnm.Print_Area" localSheetId="8">'прил №6'!$A$1:$G$208</definedName>
    <definedName name="_xlnm.Print_Area" localSheetId="1">прил№2!$A$1:$D$99</definedName>
  </definedNames>
  <calcPr calcId="162913" refMode="R1C1" fullPrecision="0"/>
</workbook>
</file>

<file path=xl/calcChain.xml><?xml version="1.0" encoding="utf-8"?>
<calcChain xmlns="http://schemas.openxmlformats.org/spreadsheetml/2006/main">
  <c r="D13" i="33" l="1"/>
  <c r="C13" i="33"/>
  <c r="C24" i="33" l="1"/>
  <c r="D24" i="33"/>
  <c r="D19" i="33"/>
  <c r="C11" i="39"/>
  <c r="C13" i="38"/>
  <c r="C13" i="13"/>
  <c r="C21" i="13"/>
  <c r="G198" i="37"/>
  <c r="F198" i="37"/>
  <c r="F197" i="37" s="1"/>
  <c r="F196" i="37" s="1"/>
  <c r="F195" i="37" s="1"/>
  <c r="F194" i="37" s="1"/>
  <c r="F193" i="37" s="1"/>
  <c r="F192" i="37" s="1"/>
  <c r="G197" i="37"/>
  <c r="G196" i="37" s="1"/>
  <c r="G195" i="37" s="1"/>
  <c r="G194" i="37" s="1"/>
  <c r="G193" i="37" s="1"/>
  <c r="G192" i="37" s="1"/>
  <c r="G190" i="37"/>
  <c r="G189" i="37" s="1"/>
  <c r="G188" i="37" s="1"/>
  <c r="F190" i="37"/>
  <c r="F189" i="37" s="1"/>
  <c r="F188" i="37" s="1"/>
  <c r="G180" i="37"/>
  <c r="F180" i="37"/>
  <c r="F179" i="37" s="1"/>
  <c r="F168" i="37" s="1"/>
  <c r="F167" i="37" s="1"/>
  <c r="F166" i="37" s="1"/>
  <c r="F165" i="37" s="1"/>
  <c r="G179" i="37"/>
  <c r="G177" i="37"/>
  <c r="G175" i="37" s="1"/>
  <c r="G174" i="37" s="1"/>
  <c r="F175" i="37"/>
  <c r="F174" i="37" s="1"/>
  <c r="G170" i="37"/>
  <c r="G169" i="37" s="1"/>
  <c r="F170" i="37"/>
  <c r="F169" i="37" s="1"/>
  <c r="F163" i="37"/>
  <c r="F162" i="37" s="1"/>
  <c r="F160" i="37" s="1"/>
  <c r="G161" i="37"/>
  <c r="F161" i="37"/>
  <c r="G159" i="37"/>
  <c r="F159" i="37"/>
  <c r="G155" i="37"/>
  <c r="F155" i="37"/>
  <c r="G154" i="37"/>
  <c r="G153" i="37" s="1"/>
  <c r="F154" i="37"/>
  <c r="F153" i="37" s="1"/>
  <c r="G151" i="37"/>
  <c r="G150" i="37" s="1"/>
  <c r="G149" i="37" s="1"/>
  <c r="F151" i="37"/>
  <c r="F150" i="37" s="1"/>
  <c r="F149" i="37" s="1"/>
  <c r="F148" i="37" s="1"/>
  <c r="F147" i="37" s="1"/>
  <c r="F146" i="37" s="1"/>
  <c r="F145" i="37" s="1"/>
  <c r="G143" i="37"/>
  <c r="F143" i="37"/>
  <c r="G142" i="37"/>
  <c r="F142" i="37"/>
  <c r="G141" i="37"/>
  <c r="F141" i="37"/>
  <c r="G139" i="37"/>
  <c r="G138" i="37" s="1"/>
  <c r="G137" i="37" s="1"/>
  <c r="G136" i="37" s="1"/>
  <c r="F139" i="37"/>
  <c r="F138" i="37" s="1"/>
  <c r="F137" i="37" s="1"/>
  <c r="F136" i="37" s="1"/>
  <c r="G133" i="37"/>
  <c r="G132" i="37" s="1"/>
  <c r="G131" i="37" s="1"/>
  <c r="G130" i="37" s="1"/>
  <c r="G129" i="37" s="1"/>
  <c r="F133" i="37"/>
  <c r="F132" i="37" s="1"/>
  <c r="F131" i="37" s="1"/>
  <c r="F130" i="37" s="1"/>
  <c r="G125" i="37"/>
  <c r="F125" i="37"/>
  <c r="G124" i="37"/>
  <c r="G123" i="37" s="1"/>
  <c r="G122" i="37" s="1"/>
  <c r="G121" i="37" s="1"/>
  <c r="G120" i="37" s="1"/>
  <c r="F124" i="37"/>
  <c r="F123" i="37" s="1"/>
  <c r="F122" i="37" s="1"/>
  <c r="F121" i="37" s="1"/>
  <c r="F120" i="37" s="1"/>
  <c r="G118" i="37"/>
  <c r="F118" i="37"/>
  <c r="G117" i="37"/>
  <c r="G116" i="37" s="1"/>
  <c r="G115" i="37" s="1"/>
  <c r="G114" i="37" s="1"/>
  <c r="F117" i="37"/>
  <c r="F116" i="37" s="1"/>
  <c r="F115" i="37" s="1"/>
  <c r="F114" i="37" s="1"/>
  <c r="G111" i="37"/>
  <c r="F111" i="37"/>
  <c r="G110" i="37"/>
  <c r="G109" i="37" s="1"/>
  <c r="G108" i="37" s="1"/>
  <c r="G107" i="37" s="1"/>
  <c r="G101" i="37" s="1"/>
  <c r="F110" i="37"/>
  <c r="F109" i="37" s="1"/>
  <c r="F108" i="37" s="1"/>
  <c r="F107" i="37" s="1"/>
  <c r="F101" i="37" s="1"/>
  <c r="G105" i="37"/>
  <c r="G104" i="37" s="1"/>
  <c r="G103" i="37" s="1"/>
  <c r="G102" i="37" s="1"/>
  <c r="F105" i="37"/>
  <c r="F104" i="37" s="1"/>
  <c r="F103" i="37" s="1"/>
  <c r="F102" i="37" s="1"/>
  <c r="G98" i="37"/>
  <c r="G97" i="37" s="1"/>
  <c r="G96" i="37" s="1"/>
  <c r="G95" i="37" s="1"/>
  <c r="F98" i="37"/>
  <c r="F97" i="37" s="1"/>
  <c r="F96" i="37" s="1"/>
  <c r="F95" i="37" s="1"/>
  <c r="G90" i="37"/>
  <c r="F90" i="37"/>
  <c r="G89" i="37"/>
  <c r="F89" i="37"/>
  <c r="G86" i="37"/>
  <c r="F86" i="37"/>
  <c r="G85" i="37"/>
  <c r="G84" i="37" s="1"/>
  <c r="F85" i="37"/>
  <c r="F84" i="37" s="1"/>
  <c r="F79" i="37"/>
  <c r="F77" i="37" s="1"/>
  <c r="F76" i="37" s="1"/>
  <c r="G77" i="37"/>
  <c r="G76" i="37" s="1"/>
  <c r="G73" i="37"/>
  <c r="G72" i="37" s="1"/>
  <c r="F73" i="37"/>
  <c r="F72" i="37"/>
  <c r="G71" i="37"/>
  <c r="G69" i="37" s="1"/>
  <c r="G68" i="37" s="1"/>
  <c r="G67" i="37" s="1"/>
  <c r="G66" i="37" s="1"/>
  <c r="G65" i="37" s="1"/>
  <c r="G64" i="37" s="1"/>
  <c r="G63" i="37" s="1"/>
  <c r="F71" i="37"/>
  <c r="F69" i="37"/>
  <c r="F68" i="37" s="1"/>
  <c r="F67" i="37" s="1"/>
  <c r="F66" i="37" s="1"/>
  <c r="F65" i="37" s="1"/>
  <c r="F64" i="37" s="1"/>
  <c r="F63" i="37" s="1"/>
  <c r="G61" i="37"/>
  <c r="G60" i="37" s="1"/>
  <c r="G59" i="37" s="1"/>
  <c r="G58" i="37" s="1"/>
  <c r="G57" i="37" s="1"/>
  <c r="G56" i="37" s="1"/>
  <c r="F61" i="37"/>
  <c r="F60" i="37"/>
  <c r="F59" i="37" s="1"/>
  <c r="F58" i="37" s="1"/>
  <c r="F57" i="37" s="1"/>
  <c r="F56" i="37" s="1"/>
  <c r="G54" i="37"/>
  <c r="G53" i="37" s="1"/>
  <c r="G52" i="37" s="1"/>
  <c r="G51" i="37" s="1"/>
  <c r="G50" i="37" s="1"/>
  <c r="G49" i="37" s="1"/>
  <c r="F54" i="37"/>
  <c r="F53" i="37"/>
  <c r="F52" i="37" s="1"/>
  <c r="F51" i="37" s="1"/>
  <c r="F50" i="37" s="1"/>
  <c r="F49" i="37" s="1"/>
  <c r="G47" i="37"/>
  <c r="G46" i="37" s="1"/>
  <c r="G45" i="37" s="1"/>
  <c r="G44" i="37" s="1"/>
  <c r="F47" i="37"/>
  <c r="F46" i="37"/>
  <c r="F45" i="37" s="1"/>
  <c r="F44" i="37" s="1"/>
  <c r="G41" i="37"/>
  <c r="G40" i="37" s="1"/>
  <c r="G30" i="37" s="1"/>
  <c r="G29" i="37" s="1"/>
  <c r="G28" i="37" s="1"/>
  <c r="G27" i="37" s="1"/>
  <c r="G26" i="37" s="1"/>
  <c r="G16" i="37" s="1"/>
  <c r="F41" i="37"/>
  <c r="F40" i="37"/>
  <c r="F38" i="37"/>
  <c r="F36" i="37" s="1"/>
  <c r="F35" i="37" s="1"/>
  <c r="G36" i="37"/>
  <c r="G35" i="37"/>
  <c r="G32" i="37"/>
  <c r="F32" i="37"/>
  <c r="G31" i="37"/>
  <c r="F31" i="37"/>
  <c r="F30" i="37" s="1"/>
  <c r="F29" i="37" s="1"/>
  <c r="F28" i="37" s="1"/>
  <c r="F27" i="37" s="1"/>
  <c r="F26" i="37" s="1"/>
  <c r="G23" i="37"/>
  <c r="F23" i="37"/>
  <c r="F22" i="37" s="1"/>
  <c r="G22" i="37"/>
  <c r="G20" i="37" s="1"/>
  <c r="G19" i="37" s="1"/>
  <c r="G18" i="37" s="1"/>
  <c r="G17" i="37" s="1"/>
  <c r="F22" i="23"/>
  <c r="F21" i="23" s="1"/>
  <c r="F23" i="23"/>
  <c r="F26" i="23"/>
  <c r="F28" i="23"/>
  <c r="F29" i="23"/>
  <c r="F30" i="23"/>
  <c r="F27" i="23" s="1"/>
  <c r="F31" i="23"/>
  <c r="F39" i="23"/>
  <c r="F38" i="23" s="1"/>
  <c r="F45" i="23"/>
  <c r="F43" i="23" s="1"/>
  <c r="F42" i="23" s="1"/>
  <c r="F46" i="23"/>
  <c r="F50" i="23"/>
  <c r="F52" i="23"/>
  <c r="F59" i="23"/>
  <c r="F58" i="23" s="1"/>
  <c r="F57" i="23" s="1"/>
  <c r="F56" i="23" s="1"/>
  <c r="F61" i="23"/>
  <c r="F62" i="23"/>
  <c r="F63" i="23"/>
  <c r="F64" i="23"/>
  <c r="F65" i="23"/>
  <c r="F66" i="23"/>
  <c r="F72" i="23"/>
  <c r="F71" i="23" s="1"/>
  <c r="F70" i="23" s="1"/>
  <c r="F69" i="23" s="1"/>
  <c r="F68" i="23" s="1"/>
  <c r="F73" i="23"/>
  <c r="F81" i="23"/>
  <c r="F80" i="23" s="1"/>
  <c r="F85" i="23"/>
  <c r="F84" i="23" s="1"/>
  <c r="F90" i="23"/>
  <c r="F88" i="23" s="1"/>
  <c r="F87" i="23" s="1"/>
  <c r="F93" i="23"/>
  <c r="F92" i="23" s="1"/>
  <c r="F91" i="23" s="1"/>
  <c r="F101" i="23"/>
  <c r="F100" i="23" s="1"/>
  <c r="F99" i="23" s="1"/>
  <c r="F105" i="23"/>
  <c r="F104" i="23" s="1"/>
  <c r="F113" i="23"/>
  <c r="F112" i="23" s="1"/>
  <c r="F111" i="23" s="1"/>
  <c r="F110" i="23" s="1"/>
  <c r="F117" i="23"/>
  <c r="F116" i="23" s="1"/>
  <c r="F115" i="23" s="1"/>
  <c r="F121" i="23"/>
  <c r="F122" i="23"/>
  <c r="F123" i="23"/>
  <c r="F124" i="23"/>
  <c r="F130" i="23"/>
  <c r="F129" i="23" s="1"/>
  <c r="F128" i="23" s="1"/>
  <c r="F127" i="23" s="1"/>
  <c r="F137" i="23"/>
  <c r="F136" i="23" s="1"/>
  <c r="F135" i="23" s="1"/>
  <c r="F134" i="23" s="1"/>
  <c r="F133" i="23" s="1"/>
  <c r="F144" i="23"/>
  <c r="F143" i="23" s="1"/>
  <c r="F142" i="23" s="1"/>
  <c r="F141" i="23" s="1"/>
  <c r="F140" i="23" s="1"/>
  <c r="F139" i="23" s="1"/>
  <c r="F152" i="23"/>
  <c r="F151" i="23" s="1"/>
  <c r="F150" i="23" s="1"/>
  <c r="F149" i="23" s="1"/>
  <c r="F158" i="23"/>
  <c r="F157" i="23" s="1"/>
  <c r="F156" i="23" s="1"/>
  <c r="F162" i="23"/>
  <c r="F161" i="23" s="1"/>
  <c r="F167" i="23"/>
  <c r="F168" i="23"/>
  <c r="F169" i="23"/>
  <c r="F174" i="23"/>
  <c r="F173" i="23" s="1"/>
  <c r="F172" i="23" s="1"/>
  <c r="F177" i="23"/>
  <c r="F176" i="23" s="1"/>
  <c r="F171" i="23" s="1"/>
  <c r="F166" i="23" s="1"/>
  <c r="F165" i="23" s="1"/>
  <c r="F178" i="23"/>
  <c r="F182" i="23"/>
  <c r="F181" i="23" s="1"/>
  <c r="F180" i="23" s="1"/>
  <c r="F186" i="23"/>
  <c r="F185" i="23" s="1"/>
  <c r="F184" i="23" s="1"/>
  <c r="F191" i="23"/>
  <c r="F189" i="23" s="1"/>
  <c r="F192" i="23"/>
  <c r="F193" i="23"/>
  <c r="F195" i="23"/>
  <c r="F196" i="23"/>
  <c r="F199" i="23"/>
  <c r="F258" i="23"/>
  <c r="F257" i="23"/>
  <c r="F256" i="23" s="1"/>
  <c r="F255" i="23" s="1"/>
  <c r="F254" i="23" s="1"/>
  <c r="F253" i="23" s="1"/>
  <c r="F252" i="23" s="1"/>
  <c r="F250" i="23"/>
  <c r="F249" i="23" s="1"/>
  <c r="F248" i="23" s="1"/>
  <c r="F247" i="23" s="1"/>
  <c r="F246" i="23" s="1"/>
  <c r="F245" i="23" s="1"/>
  <c r="F244" i="23" s="1"/>
  <c r="F242" i="23"/>
  <c r="F241" i="23"/>
  <c r="F240" i="23" s="1"/>
  <c r="F234" i="23"/>
  <c r="F233" i="23" s="1"/>
  <c r="F232" i="23" s="1"/>
  <c r="F229" i="23"/>
  <c r="F228" i="23" s="1"/>
  <c r="F224" i="23"/>
  <c r="F223" i="23" s="1"/>
  <c r="F219" i="23"/>
  <c r="F218" i="23" s="1"/>
  <c r="F212" i="23"/>
  <c r="F211" i="23" s="1"/>
  <c r="F210" i="23" s="1"/>
  <c r="F209" i="23"/>
  <c r="F205" i="23"/>
  <c r="F204" i="23"/>
  <c r="F203" i="23"/>
  <c r="F198" i="23" s="1"/>
  <c r="F201" i="23"/>
  <c r="F200" i="23"/>
  <c r="G133" i="32"/>
  <c r="F133" i="32"/>
  <c r="F132" i="32" s="1"/>
  <c r="F201" i="29"/>
  <c r="F81" i="37" l="1"/>
  <c r="F80" i="37" s="1"/>
  <c r="F83" i="37"/>
  <c r="F82" i="37" s="1"/>
  <c r="F94" i="37"/>
  <c r="F93" i="37"/>
  <c r="F92" i="37" s="1"/>
  <c r="F100" i="37"/>
  <c r="F113" i="37"/>
  <c r="F129" i="37"/>
  <c r="F187" i="37"/>
  <c r="F186" i="37" s="1"/>
  <c r="F185" i="37" s="1"/>
  <c r="F184" i="37"/>
  <c r="G81" i="37"/>
  <c r="G80" i="37" s="1"/>
  <c r="G83" i="37"/>
  <c r="G82" i="37" s="1"/>
  <c r="G93" i="37"/>
  <c r="G92" i="37" s="1"/>
  <c r="G94" i="37"/>
  <c r="G113" i="37"/>
  <c r="G100" i="37" s="1"/>
  <c r="G15" i="37" s="1"/>
  <c r="G184" i="37"/>
  <c r="G187" i="37"/>
  <c r="G186" i="37" s="1"/>
  <c r="G185" i="37" s="1"/>
  <c r="F128" i="37"/>
  <c r="F127" i="37" s="1"/>
  <c r="F20" i="37"/>
  <c r="F19" i="37" s="1"/>
  <c r="F18" i="37" s="1"/>
  <c r="F17" i="37" s="1"/>
  <c r="F16" i="37" s="1"/>
  <c r="F21" i="37"/>
  <c r="G148" i="37"/>
  <c r="G147" i="37"/>
  <c r="G146" i="37" s="1"/>
  <c r="G145" i="37" s="1"/>
  <c r="G128" i="37" s="1"/>
  <c r="G127" i="37" s="1"/>
  <c r="F190" i="23"/>
  <c r="F132" i="23"/>
  <c r="G21" i="37"/>
  <c r="F188" i="23"/>
  <c r="F49" i="23"/>
  <c r="F37" i="23" s="1"/>
  <c r="F36" i="23" s="1"/>
  <c r="F35" i="23" s="1"/>
  <c r="F34" i="23" s="1"/>
  <c r="F33" i="23" s="1"/>
  <c r="G168" i="37"/>
  <c r="G167" i="37" s="1"/>
  <c r="G166" i="37" s="1"/>
  <c r="G165" i="37" s="1"/>
  <c r="G158" i="37" s="1"/>
  <c r="G157" i="37" s="1"/>
  <c r="F158" i="37"/>
  <c r="F157" i="37" s="1"/>
  <c r="F15" i="37" s="1"/>
  <c r="F164" i="23"/>
  <c r="F119" i="23"/>
  <c r="F120" i="23"/>
  <c r="F126" i="23"/>
  <c r="F79" i="23"/>
  <c r="F78" i="23" s="1"/>
  <c r="F77" i="23" s="1"/>
  <c r="F76" i="23" s="1"/>
  <c r="F75" i="23" s="1"/>
  <c r="F108" i="23"/>
  <c r="F107" i="23" s="1"/>
  <c r="F109" i="23"/>
  <c r="F96" i="23"/>
  <c r="F95" i="23" s="1"/>
  <c r="F98" i="23"/>
  <c r="F97" i="23" s="1"/>
  <c r="F160" i="23"/>
  <c r="F155" i="23" s="1"/>
  <c r="F148" i="23" s="1"/>
  <c r="F20" i="23"/>
  <c r="F19" i="23" s="1"/>
  <c r="F18" i="23" s="1"/>
  <c r="F17" i="23" s="1"/>
  <c r="F217" i="23"/>
  <c r="F216" i="23" s="1"/>
  <c r="F215" i="23" s="1"/>
  <c r="F214" i="23" s="1"/>
  <c r="F208" i="23" s="1"/>
  <c r="F207" i="23" s="1"/>
  <c r="F236" i="23"/>
  <c r="F239" i="23"/>
  <c r="F238" i="23" s="1"/>
  <c r="F237" i="23" s="1"/>
  <c r="F16" i="23" l="1"/>
  <c r="F147" i="23"/>
  <c r="F146" i="23" s="1"/>
  <c r="F15" i="23" s="1"/>
  <c r="C30" i="13" s="1"/>
  <c r="C26" i="13" s="1"/>
  <c r="H11" i="39" l="1"/>
  <c r="D13" i="38"/>
  <c r="E13" i="38" s="1"/>
  <c r="C16" i="13" l="1"/>
  <c r="F195" i="29" l="1"/>
  <c r="F196" i="29"/>
  <c r="F191" i="29"/>
  <c r="F189" i="29" s="1"/>
  <c r="F190" i="29" l="1"/>
  <c r="F188" i="29"/>
  <c r="E79" i="20" l="1"/>
  <c r="E81" i="20"/>
  <c r="C81" i="20"/>
  <c r="C79" i="20"/>
  <c r="C78" i="20"/>
  <c r="E78" i="20"/>
  <c r="G11" i="39" l="1"/>
  <c r="D11" i="39"/>
  <c r="C19" i="33"/>
  <c r="E32" i="20"/>
  <c r="E70" i="20" l="1"/>
  <c r="E71" i="20"/>
  <c r="C70" i="20"/>
  <c r="C71" i="20"/>
  <c r="E16" i="20" l="1"/>
  <c r="C12" i="13" l="1"/>
  <c r="C11" i="13" s="1"/>
  <c r="F45" i="29" l="1"/>
  <c r="E77" i="20" l="1"/>
  <c r="E24" i="20" l="1"/>
  <c r="E49" i="20"/>
  <c r="C49" i="20"/>
  <c r="E94" i="20" l="1"/>
  <c r="E88" i="20"/>
  <c r="E104" i="20" l="1"/>
  <c r="G177" i="32" l="1"/>
  <c r="C8" i="39"/>
  <c r="F117" i="29" l="1"/>
  <c r="F116" i="29" s="1"/>
  <c r="F115" i="29" s="1"/>
  <c r="H14" i="27" l="1"/>
  <c r="H16" i="27" l="1"/>
  <c r="E85" i="20"/>
  <c r="C85" i="20"/>
  <c r="D32" i="19" l="1"/>
  <c r="F200" i="29"/>
  <c r="F199" i="29"/>
  <c r="D31" i="19" s="1"/>
  <c r="F204" i="29"/>
  <c r="F205" i="29"/>
  <c r="F203" i="29"/>
  <c r="D30" i="19" l="1"/>
  <c r="F198" i="29"/>
  <c r="E98" i="20"/>
  <c r="E97" i="20"/>
  <c r="C97" i="20"/>
  <c r="C98" i="20"/>
  <c r="E101" i="20"/>
  <c r="E100" i="20"/>
  <c r="E103" i="20"/>
  <c r="C100" i="20"/>
  <c r="C101" i="20"/>
  <c r="C95" i="20"/>
  <c r="E95" i="20"/>
  <c r="F186" i="29"/>
  <c r="F185" i="29" s="1"/>
  <c r="F184" i="29" s="1"/>
  <c r="F174" i="29" l="1"/>
  <c r="F173" i="29" s="1"/>
  <c r="F172" i="29" s="1"/>
  <c r="C75" i="20" l="1"/>
  <c r="G32" i="32" l="1"/>
  <c r="B11" i="39"/>
  <c r="E11" i="39" s="1"/>
  <c r="F105" i="29" l="1"/>
  <c r="C18" i="20" l="1"/>
  <c r="E18" i="20"/>
  <c r="E17" i="20" s="1"/>
  <c r="D23" i="33" l="1"/>
  <c r="D22" i="33" s="1"/>
  <c r="D21" i="33" s="1"/>
  <c r="C23" i="33"/>
  <c r="C22" i="33" s="1"/>
  <c r="C21" i="33" s="1"/>
  <c r="D27" i="33"/>
  <c r="D26" i="33" s="1"/>
  <c r="D25" i="33" s="1"/>
  <c r="D18" i="33"/>
  <c r="D16" i="33"/>
  <c r="D12" i="33"/>
  <c r="D11" i="33" s="1"/>
  <c r="C27" i="33"/>
  <c r="C26" i="33" s="1"/>
  <c r="C25" i="33" s="1"/>
  <c r="C18" i="33"/>
  <c r="C15" i="33" s="1"/>
  <c r="C16" i="33"/>
  <c r="C12" i="33"/>
  <c r="C11" i="33" s="1"/>
  <c r="C14" i="33" l="1"/>
  <c r="C10" i="33" s="1"/>
  <c r="D15" i="33"/>
  <c r="D14" i="33" s="1"/>
  <c r="D10" i="33" l="1"/>
  <c r="G175" i="32"/>
  <c r="F175" i="32"/>
  <c r="F174" i="32" s="1"/>
  <c r="G36" i="32"/>
  <c r="F212" i="29" l="1"/>
  <c r="F211" i="29" s="1"/>
  <c r="F210" i="29" s="1"/>
  <c r="F209" i="29"/>
  <c r="H25" i="27" l="1"/>
  <c r="H24" i="27" s="1"/>
  <c r="F193" i="29"/>
  <c r="D29" i="19"/>
  <c r="D28" i="19" s="1"/>
  <c r="F192" i="29"/>
  <c r="F11" i="39" l="1"/>
  <c r="I11" i="39" s="1"/>
  <c r="D82" i="31" l="1"/>
  <c r="C82" i="31"/>
  <c r="C83" i="20" l="1"/>
  <c r="E37" i="20" l="1"/>
  <c r="E36" i="20"/>
  <c r="E31" i="20" l="1"/>
  <c r="E26" i="20"/>
  <c r="G125" i="32" l="1"/>
  <c r="G124" i="32" s="1"/>
  <c r="G123" i="32" s="1"/>
  <c r="G122" i="32" s="1"/>
  <c r="G121" i="32" s="1"/>
  <c r="G120" i="32" s="1"/>
  <c r="G118" i="32"/>
  <c r="G117" i="32" s="1"/>
  <c r="G116" i="32" s="1"/>
  <c r="G115" i="32" s="1"/>
  <c r="G114" i="32" s="1"/>
  <c r="F125" i="32"/>
  <c r="F124" i="32" s="1"/>
  <c r="F123" i="32" s="1"/>
  <c r="F122" i="32" s="1"/>
  <c r="F121" i="32" s="1"/>
  <c r="F120" i="32" s="1"/>
  <c r="F118" i="32"/>
  <c r="F117" i="32" s="1"/>
  <c r="F116" i="32" s="1"/>
  <c r="F115" i="32" s="1"/>
  <c r="H13" i="34"/>
  <c r="H24" i="34"/>
  <c r="F114" i="32" l="1"/>
  <c r="F113" i="32" s="1"/>
  <c r="H19" i="34"/>
  <c r="E13" i="20"/>
  <c r="E75" i="20"/>
  <c r="E76" i="20"/>
  <c r="G113" i="32"/>
  <c r="H23" i="34"/>
  <c r="C13" i="20"/>
  <c r="E23" i="36" l="1"/>
  <c r="D23" i="36"/>
  <c r="E12" i="20"/>
  <c r="H18" i="27"/>
  <c r="C10" i="38" l="1"/>
  <c r="D10" i="38"/>
  <c r="E10" i="38"/>
  <c r="B10" i="38"/>
  <c r="E8" i="39"/>
  <c r="D8" i="39"/>
  <c r="F8" i="39"/>
  <c r="G8" i="39"/>
  <c r="H8" i="39"/>
  <c r="I8" i="39"/>
  <c r="B10" i="39" l="1"/>
  <c r="B8" i="39" s="1"/>
  <c r="C37" i="20"/>
  <c r="F234" i="29" l="1"/>
  <c r="F233" i="29" s="1"/>
  <c r="F232" i="29" s="1"/>
  <c r="F72" i="29" l="1"/>
  <c r="F224" i="29"/>
  <c r="F43" i="29"/>
  <c r="F42" i="29" s="1"/>
  <c r="F152" i="29"/>
  <c r="C20" i="13" l="1"/>
  <c r="C19" i="13" s="1"/>
  <c r="C15" i="13" l="1"/>
  <c r="C14" i="13" s="1"/>
  <c r="C18" i="13"/>
  <c r="C10" i="13" s="1"/>
  <c r="J172" i="32"/>
  <c r="F38" i="32"/>
  <c r="H26" i="32" l="1"/>
  <c r="F36" i="32"/>
  <c r="F35" i="32" s="1"/>
  <c r="G159" i="32"/>
  <c r="G198" i="32"/>
  <c r="G197" i="32" s="1"/>
  <c r="G196" i="32" s="1"/>
  <c r="G195" i="32" s="1"/>
  <c r="G194" i="32" s="1"/>
  <c r="G193" i="32" s="1"/>
  <c r="G192" i="32" s="1"/>
  <c r="F198" i="32"/>
  <c r="F197" i="32" s="1"/>
  <c r="F196" i="32" s="1"/>
  <c r="F195" i="32" s="1"/>
  <c r="F194" i="32" s="1"/>
  <c r="F193" i="32" s="1"/>
  <c r="F192" i="32" s="1"/>
  <c r="G190" i="32"/>
  <c r="G189" i="32" s="1"/>
  <c r="G188" i="32" s="1"/>
  <c r="F190" i="32"/>
  <c r="F189" i="32" s="1"/>
  <c r="F188" i="32" s="1"/>
  <c r="G180" i="32"/>
  <c r="G179" i="32" s="1"/>
  <c r="F180" i="32"/>
  <c r="F179" i="32" s="1"/>
  <c r="G174" i="32"/>
  <c r="G170" i="32"/>
  <c r="G169" i="32" s="1"/>
  <c r="F163" i="32"/>
  <c r="F162" i="32" s="1"/>
  <c r="F160" i="32" s="1"/>
  <c r="G161" i="32"/>
  <c r="F161" i="32"/>
  <c r="F159" i="32"/>
  <c r="G155" i="32"/>
  <c r="G154" i="32" s="1"/>
  <c r="G153" i="32" s="1"/>
  <c r="F155" i="32"/>
  <c r="F154" i="32" s="1"/>
  <c r="F153" i="32" s="1"/>
  <c r="G151" i="32"/>
  <c r="G150" i="32" s="1"/>
  <c r="G149" i="32" s="1"/>
  <c r="F151" i="32"/>
  <c r="F150" i="32" s="1"/>
  <c r="F149" i="32" s="1"/>
  <c r="F148" i="32" s="1"/>
  <c r="F147" i="32" s="1"/>
  <c r="F146" i="32" s="1"/>
  <c r="F145" i="32" s="1"/>
  <c r="G143" i="32"/>
  <c r="G142" i="32" s="1"/>
  <c r="F143" i="32"/>
  <c r="F142" i="32" s="1"/>
  <c r="G139" i="32"/>
  <c r="G138" i="32" s="1"/>
  <c r="G137" i="32" s="1"/>
  <c r="G136" i="32" s="1"/>
  <c r="F139" i="32"/>
  <c r="F138" i="32" s="1"/>
  <c r="F137" i="32" s="1"/>
  <c r="G132" i="32"/>
  <c r="G131" i="32" s="1"/>
  <c r="G130" i="32" s="1"/>
  <c r="I21" i="34" s="1"/>
  <c r="F131" i="32"/>
  <c r="F130" i="32" s="1"/>
  <c r="H21" i="34" s="1"/>
  <c r="G111" i="32"/>
  <c r="G110" i="32" s="1"/>
  <c r="G109" i="32" s="1"/>
  <c r="G108" i="32" s="1"/>
  <c r="F111" i="32"/>
  <c r="F110" i="32" s="1"/>
  <c r="F109" i="32" s="1"/>
  <c r="F108" i="32" s="1"/>
  <c r="F107" i="32" s="1"/>
  <c r="G98" i="32"/>
  <c r="G97" i="32" s="1"/>
  <c r="G96" i="32" s="1"/>
  <c r="G95" i="32" s="1"/>
  <c r="F98" i="32"/>
  <c r="F97" i="32" s="1"/>
  <c r="F96" i="32" s="1"/>
  <c r="F95" i="32" s="1"/>
  <c r="G90" i="32"/>
  <c r="G89" i="32" s="1"/>
  <c r="F90" i="32"/>
  <c r="F89" i="32" s="1"/>
  <c r="G86" i="32"/>
  <c r="G85" i="32" s="1"/>
  <c r="F86" i="32"/>
  <c r="F85" i="32" s="1"/>
  <c r="F79" i="32"/>
  <c r="F77" i="32" s="1"/>
  <c r="F76" i="32" s="1"/>
  <c r="G77" i="32"/>
  <c r="G76" i="32" s="1"/>
  <c r="G73" i="32"/>
  <c r="G72" i="32" s="1"/>
  <c r="F73" i="32"/>
  <c r="F72" i="32" s="1"/>
  <c r="G71" i="32"/>
  <c r="G69" i="32" s="1"/>
  <c r="G68" i="32" s="1"/>
  <c r="F71" i="32"/>
  <c r="F69" i="32" s="1"/>
  <c r="F68" i="32" s="1"/>
  <c r="G61" i="32"/>
  <c r="G60" i="32" s="1"/>
  <c r="G59" i="32" s="1"/>
  <c r="G58" i="32" s="1"/>
  <c r="G57" i="32" s="1"/>
  <c r="G56" i="32" s="1"/>
  <c r="F61" i="32"/>
  <c r="F60" i="32" s="1"/>
  <c r="F59" i="32" s="1"/>
  <c r="F58" i="32" s="1"/>
  <c r="F57" i="32" s="1"/>
  <c r="F56" i="32" s="1"/>
  <c r="G54" i="32"/>
  <c r="G53" i="32" s="1"/>
  <c r="F54" i="32"/>
  <c r="F53" i="32" s="1"/>
  <c r="F52" i="32" s="1"/>
  <c r="F51" i="32" s="1"/>
  <c r="F50" i="32" s="1"/>
  <c r="F49" i="32" s="1"/>
  <c r="G47" i="32"/>
  <c r="G46" i="32" s="1"/>
  <c r="G45" i="32" s="1"/>
  <c r="G44" i="32" s="1"/>
  <c r="F47" i="32"/>
  <c r="F46" i="32" s="1"/>
  <c r="F45" i="32" s="1"/>
  <c r="F44" i="32" s="1"/>
  <c r="G41" i="32"/>
  <c r="G40" i="32" s="1"/>
  <c r="F41" i="32"/>
  <c r="F40" i="32" s="1"/>
  <c r="G35" i="32"/>
  <c r="G31" i="32"/>
  <c r="F32" i="32"/>
  <c r="F31" i="32" s="1"/>
  <c r="F23" i="32"/>
  <c r="F22" i="32" s="1"/>
  <c r="G168" i="32" l="1"/>
  <c r="H17" i="34"/>
  <c r="F101" i="32"/>
  <c r="F30" i="32"/>
  <c r="F29" i="32" s="1"/>
  <c r="F28" i="32" s="1"/>
  <c r="F27" i="32" s="1"/>
  <c r="F26" i="32" s="1"/>
  <c r="G52" i="32"/>
  <c r="G51" i="32" s="1"/>
  <c r="G50" i="32" s="1"/>
  <c r="G49" i="32" s="1"/>
  <c r="F170" i="32"/>
  <c r="F169" i="32" s="1"/>
  <c r="F168" i="32" s="1"/>
  <c r="F167" i="32" s="1"/>
  <c r="F166" i="32" s="1"/>
  <c r="F165" i="32" s="1"/>
  <c r="F158" i="32" s="1"/>
  <c r="H158" i="32"/>
  <c r="H16" i="32"/>
  <c r="F67" i="32"/>
  <c r="F66" i="32" s="1"/>
  <c r="F65" i="32" s="1"/>
  <c r="F64" i="32" s="1"/>
  <c r="F63" i="32" s="1"/>
  <c r="F84" i="32"/>
  <c r="F83" i="32" s="1"/>
  <c r="F82" i="32" s="1"/>
  <c r="G141" i="32"/>
  <c r="F141" i="32"/>
  <c r="F136" i="32" s="1"/>
  <c r="F129" i="32" s="1"/>
  <c r="G23" i="32"/>
  <c r="G22" i="32" s="1"/>
  <c r="G21" i="32" s="1"/>
  <c r="G67" i="32"/>
  <c r="G66" i="32" s="1"/>
  <c r="G65" i="32" s="1"/>
  <c r="G64" i="32" s="1"/>
  <c r="G63" i="32" s="1"/>
  <c r="G167" i="32"/>
  <c r="G166" i="32" s="1"/>
  <c r="G165" i="32" s="1"/>
  <c r="G158" i="32" s="1"/>
  <c r="G157" i="32" s="1"/>
  <c r="G30" i="32"/>
  <c r="G29" i="32" s="1"/>
  <c r="G28" i="32" s="1"/>
  <c r="G27" i="32" s="1"/>
  <c r="G26" i="32" s="1"/>
  <c r="F21" i="32"/>
  <c r="F20" i="32"/>
  <c r="F19" i="32" s="1"/>
  <c r="F18" i="32" s="1"/>
  <c r="F17" i="32" s="1"/>
  <c r="G148" i="32"/>
  <c r="G147" i="32"/>
  <c r="G146" i="32" s="1"/>
  <c r="G145" i="32" s="1"/>
  <c r="G84" i="32"/>
  <c r="F93" i="32"/>
  <c r="F92" i="32" s="1"/>
  <c r="F94" i="32"/>
  <c r="G107" i="32"/>
  <c r="G184" i="32"/>
  <c r="G187" i="32"/>
  <c r="G186" i="32" s="1"/>
  <c r="G185" i="32" s="1"/>
  <c r="G129" i="32"/>
  <c r="G94" i="32"/>
  <c r="G93" i="32"/>
  <c r="G92" i="32" s="1"/>
  <c r="F187" i="32"/>
  <c r="F186" i="32" s="1"/>
  <c r="F185" i="32" s="1"/>
  <c r="F184" i="32"/>
  <c r="H23" i="27"/>
  <c r="F19" i="27"/>
  <c r="H192" i="32"/>
  <c r="H17" i="32"/>
  <c r="C78" i="31"/>
  <c r="C76" i="31" s="1"/>
  <c r="C37" i="31"/>
  <c r="D37" i="31"/>
  <c r="F128" i="32" l="1"/>
  <c r="F127" i="32" s="1"/>
  <c r="I17" i="34"/>
  <c r="G101" i="32"/>
  <c r="F16" i="32"/>
  <c r="F81" i="32"/>
  <c r="F80" i="32" s="1"/>
  <c r="F157" i="32"/>
  <c r="G20" i="32"/>
  <c r="G19" i="32" s="1"/>
  <c r="G18" i="32" s="1"/>
  <c r="G17" i="32" s="1"/>
  <c r="G16" i="32" s="1"/>
  <c r="G83" i="32"/>
  <c r="G82" i="32" s="1"/>
  <c r="G81" i="32"/>
  <c r="G80" i="32" s="1"/>
  <c r="G128" i="32"/>
  <c r="G127" i="32" s="1"/>
  <c r="F61" i="29"/>
  <c r="D14" i="19" s="1"/>
  <c r="F62" i="29"/>
  <c r="F63" i="29"/>
  <c r="F64" i="29"/>
  <c r="F66" i="29"/>
  <c r="F65" i="29" s="1"/>
  <c r="C36" i="20" l="1"/>
  <c r="F258" i="29" l="1"/>
  <c r="F257" i="29" s="1"/>
  <c r="F256" i="29" s="1"/>
  <c r="F255" i="29" s="1"/>
  <c r="F254" i="29" s="1"/>
  <c r="F253" i="29" s="1"/>
  <c r="F250" i="29"/>
  <c r="F249" i="29" s="1"/>
  <c r="F248" i="29" s="1"/>
  <c r="F247" i="29" s="1"/>
  <c r="F246" i="29" s="1"/>
  <c r="F245" i="29" s="1"/>
  <c r="F244" i="29" s="1"/>
  <c r="D38" i="19" s="1"/>
  <c r="F242" i="29"/>
  <c r="F241" i="29" s="1"/>
  <c r="F240" i="29" s="1"/>
  <c r="F223" i="29"/>
  <c r="F219" i="29"/>
  <c r="F218" i="29" s="1"/>
  <c r="F182" i="29"/>
  <c r="F181" i="29" s="1"/>
  <c r="F180" i="29" s="1"/>
  <c r="F178" i="29"/>
  <c r="F177" i="29" s="1"/>
  <c r="F176" i="29" s="1"/>
  <c r="F169" i="29"/>
  <c r="F168" i="29"/>
  <c r="F167" i="29"/>
  <c r="F162" i="29"/>
  <c r="F160" i="29" s="1"/>
  <c r="F158" i="29"/>
  <c r="F157" i="29" s="1"/>
  <c r="F156" i="29" s="1"/>
  <c r="H22" i="27" s="1"/>
  <c r="H21" i="27" s="1"/>
  <c r="F151" i="29"/>
  <c r="F150" i="29" s="1"/>
  <c r="F149" i="29" s="1"/>
  <c r="F144" i="29"/>
  <c r="F143" i="29" s="1"/>
  <c r="F142" i="29" s="1"/>
  <c r="F141" i="29" s="1"/>
  <c r="F140" i="29" s="1"/>
  <c r="F139" i="29" s="1"/>
  <c r="F137" i="29"/>
  <c r="F136" i="29" s="1"/>
  <c r="F135" i="29" s="1"/>
  <c r="F134" i="29" s="1"/>
  <c r="F133" i="29" s="1"/>
  <c r="F130" i="29"/>
  <c r="F129" i="29" s="1"/>
  <c r="F128" i="29" s="1"/>
  <c r="F127" i="29" s="1"/>
  <c r="F113" i="29"/>
  <c r="F112" i="29" s="1"/>
  <c r="F111" i="29" s="1"/>
  <c r="F110" i="29" s="1"/>
  <c r="F108" i="29" s="1"/>
  <c r="F104" i="29"/>
  <c r="F101" i="29"/>
  <c r="F100" i="29" s="1"/>
  <c r="F93" i="29"/>
  <c r="F92" i="29" s="1"/>
  <c r="F91" i="29" s="1"/>
  <c r="F90" i="29"/>
  <c r="F88" i="29" s="1"/>
  <c r="F87" i="29" s="1"/>
  <c r="F85" i="29"/>
  <c r="F84" i="29" s="1"/>
  <c r="F81" i="29"/>
  <c r="F80" i="29" s="1"/>
  <c r="F73" i="29"/>
  <c r="F71" i="29" s="1"/>
  <c r="F70" i="29" s="1"/>
  <c r="F69" i="29" s="1"/>
  <c r="F68" i="29" s="1"/>
  <c r="D15" i="19" s="1"/>
  <c r="F59" i="29"/>
  <c r="F58" i="29" s="1"/>
  <c r="F57" i="29" s="1"/>
  <c r="F56" i="29" s="1"/>
  <c r="F50" i="29"/>
  <c r="F46" i="29"/>
  <c r="F39" i="29"/>
  <c r="F38" i="29" s="1"/>
  <c r="F31" i="29"/>
  <c r="F28" i="29" s="1"/>
  <c r="F30" i="29"/>
  <c r="F27" i="29" s="1"/>
  <c r="F29" i="29"/>
  <c r="F26" i="29"/>
  <c r="D12" i="19" s="1"/>
  <c r="F23" i="29"/>
  <c r="F22" i="29" s="1"/>
  <c r="F171" i="29" l="1"/>
  <c r="F166" i="29" s="1"/>
  <c r="F165" i="29" s="1"/>
  <c r="F164" i="29" s="1"/>
  <c r="H20" i="27"/>
  <c r="H19" i="27" s="1"/>
  <c r="F252" i="29"/>
  <c r="D40" i="19"/>
  <c r="F52" i="29"/>
  <c r="F49" i="29" s="1"/>
  <c r="F37" i="29" s="1"/>
  <c r="F36" i="29" s="1"/>
  <c r="F35" i="29" s="1"/>
  <c r="F34" i="29" s="1"/>
  <c r="F155" i="29"/>
  <c r="F148" i="29" s="1"/>
  <c r="F99" i="29"/>
  <c r="F98" i="29" s="1"/>
  <c r="F97" i="29" s="1"/>
  <c r="F229" i="29"/>
  <c r="F228" i="29" s="1"/>
  <c r="F217" i="29" s="1"/>
  <c r="F216" i="29" s="1"/>
  <c r="F215" i="29" s="1"/>
  <c r="F126" i="29"/>
  <c r="F132" i="29"/>
  <c r="D23" i="19" s="1"/>
  <c r="F21" i="29"/>
  <c r="F20" i="29"/>
  <c r="F19" i="29" s="1"/>
  <c r="F18" i="29" s="1"/>
  <c r="F17" i="29" s="1"/>
  <c r="D11" i="19" s="1"/>
  <c r="F109" i="29"/>
  <c r="F107" i="29"/>
  <c r="D20" i="19" s="1"/>
  <c r="F79" i="29"/>
  <c r="F78" i="29" s="1"/>
  <c r="F77" i="29" s="1"/>
  <c r="F76" i="29" s="1"/>
  <c r="F75" i="29" s="1"/>
  <c r="D16" i="19" s="1"/>
  <c r="F239" i="29"/>
  <c r="F238" i="29" s="1"/>
  <c r="F237" i="29" s="1"/>
  <c r="F236" i="29"/>
  <c r="D36" i="19" s="1"/>
  <c r="F161" i="29"/>
  <c r="E83" i="20"/>
  <c r="F214" i="29" l="1"/>
  <c r="F208" i="29" s="1"/>
  <c r="F147" i="29"/>
  <c r="F96" i="29"/>
  <c r="F95" i="29" s="1"/>
  <c r="D17" i="19" s="1"/>
  <c r="F33" i="29"/>
  <c r="F16" i="29" s="1"/>
  <c r="D13" i="19"/>
  <c r="D10" i="19" s="1"/>
  <c r="D34" i="19" l="1"/>
  <c r="F207" i="29"/>
  <c r="F146" i="29"/>
  <c r="D27" i="19"/>
  <c r="D37" i="19"/>
  <c r="C104" i="20"/>
  <c r="C103" i="20" s="1"/>
  <c r="E93" i="20"/>
  <c r="C93" i="20"/>
  <c r="E91" i="20"/>
  <c r="C91" i="20"/>
  <c r="C76" i="20"/>
  <c r="E68" i="20"/>
  <c r="E67" i="20" s="1"/>
  <c r="C68" i="20"/>
  <c r="C67" i="20" s="1"/>
  <c r="E65" i="20"/>
  <c r="C65" i="20"/>
  <c r="C64" i="20" s="1"/>
  <c r="E62" i="20"/>
  <c r="C62" i="20"/>
  <c r="C61" i="20" s="1"/>
  <c r="E58" i="20"/>
  <c r="C58" i="20"/>
  <c r="C57" i="20" s="1"/>
  <c r="E55" i="20"/>
  <c r="C55" i="20"/>
  <c r="C54" i="20" s="1"/>
  <c r="E51" i="20"/>
  <c r="C51" i="20"/>
  <c r="E50" i="20"/>
  <c r="C50" i="20"/>
  <c r="E48" i="20"/>
  <c r="C48" i="20"/>
  <c r="C47" i="20" s="1"/>
  <c r="E45" i="20"/>
  <c r="C45" i="20"/>
  <c r="C44" i="20" s="1"/>
  <c r="E41" i="20"/>
  <c r="C41" i="20"/>
  <c r="C40" i="20" s="1"/>
  <c r="C39" i="20" s="1"/>
  <c r="E35" i="20"/>
  <c r="C35" i="20"/>
  <c r="E33" i="20"/>
  <c r="C33" i="20"/>
  <c r="C31" i="20"/>
  <c r="E28" i="20"/>
  <c r="C28" i="20"/>
  <c r="C26" i="20"/>
  <c r="E23" i="20"/>
  <c r="C23" i="20"/>
  <c r="C17" i="20"/>
  <c r="C12" i="20"/>
  <c r="C74" i="31"/>
  <c r="C43" i="20" l="1"/>
  <c r="E47" i="20"/>
  <c r="E44" i="20"/>
  <c r="E54" i="20"/>
  <c r="E61" i="20"/>
  <c r="E90" i="20"/>
  <c r="E74" i="20" s="1"/>
  <c r="E73" i="20" s="1"/>
  <c r="E30" i="20"/>
  <c r="E40" i="20"/>
  <c r="E57" i="20"/>
  <c r="E64" i="20"/>
  <c r="C30" i="20"/>
  <c r="C25" i="20" s="1"/>
  <c r="D39" i="19"/>
  <c r="C60" i="20"/>
  <c r="C53" i="20"/>
  <c r="C90" i="20"/>
  <c r="C74" i="20" s="1"/>
  <c r="C73" i="20" s="1"/>
  <c r="D35" i="19"/>
  <c r="D19" i="19"/>
  <c r="C11" i="20" l="1"/>
  <c r="C106" i="20" s="1"/>
  <c r="E43" i="20"/>
  <c r="C29" i="13"/>
  <c r="C28" i="13" s="1"/>
  <c r="C27" i="13" s="1"/>
  <c r="F123" i="29"/>
  <c r="F124" i="29"/>
  <c r="F121" i="29"/>
  <c r="F120" i="29" s="1"/>
  <c r="F122" i="29"/>
  <c r="E39" i="20"/>
  <c r="E25" i="20"/>
  <c r="E60" i="20"/>
  <c r="E53" i="20"/>
  <c r="D18" i="19"/>
  <c r="D24" i="19"/>
  <c r="H22" i="34"/>
  <c r="D22" i="19" l="1"/>
  <c r="D21" i="19" s="1"/>
  <c r="F119" i="29"/>
  <c r="F15" i="29" s="1"/>
  <c r="E11" i="20"/>
  <c r="E106" i="20" s="1"/>
  <c r="G92" i="20" s="1"/>
  <c r="G93" i="20" s="1"/>
  <c r="D33" i="19"/>
  <c r="D41" i="19" l="1"/>
  <c r="D80" i="31"/>
  <c r="C80" i="31"/>
  <c r="I16" i="34" l="1"/>
  <c r="H16" i="34"/>
  <c r="H56" i="32"/>
  <c r="H63" i="32" l="1"/>
  <c r="H49" i="32"/>
  <c r="E11" i="36"/>
  <c r="D11" i="36"/>
  <c r="D14" i="36" l="1"/>
  <c r="D47" i="31"/>
  <c r="C47" i="31"/>
  <c r="D92" i="31" l="1"/>
  <c r="D91" i="31" s="1"/>
  <c r="D89" i="31"/>
  <c r="D87" i="31"/>
  <c r="D85" i="31"/>
  <c r="D74" i="31"/>
  <c r="D70" i="31"/>
  <c r="D69" i="31" s="1"/>
  <c r="D67" i="31"/>
  <c r="D65" i="31"/>
  <c r="D62" i="31"/>
  <c r="D61" i="31" s="1"/>
  <c r="D59" i="31"/>
  <c r="D58" i="31" s="1"/>
  <c r="D55" i="31"/>
  <c r="D54" i="31" s="1"/>
  <c r="D52" i="31"/>
  <c r="D51" i="31" s="1"/>
  <c r="D48" i="31"/>
  <c r="D45" i="31"/>
  <c r="D44" i="31" s="1"/>
  <c r="D41" i="31"/>
  <c r="D40" i="31" s="1"/>
  <c r="D39" i="31" s="1"/>
  <c r="D36" i="31"/>
  <c r="D34" i="31"/>
  <c r="D32" i="31"/>
  <c r="D29" i="31"/>
  <c r="D27" i="31"/>
  <c r="D24" i="31"/>
  <c r="D19" i="31"/>
  <c r="D18" i="31" s="1"/>
  <c r="D12" i="31"/>
  <c r="D11" i="31" s="1"/>
  <c r="C92" i="31"/>
  <c r="C91" i="31" s="1"/>
  <c r="C89" i="31"/>
  <c r="C87" i="31"/>
  <c r="C85" i="31"/>
  <c r="C70" i="31"/>
  <c r="C69" i="31" s="1"/>
  <c r="C67" i="31"/>
  <c r="C65" i="31"/>
  <c r="C62" i="31"/>
  <c r="C61" i="31" s="1"/>
  <c r="C59" i="31"/>
  <c r="C58" i="31" s="1"/>
  <c r="C55" i="31"/>
  <c r="C54" i="31" s="1"/>
  <c r="C52" i="31"/>
  <c r="C51" i="31" s="1"/>
  <c r="C48" i="31"/>
  <c r="C45" i="31"/>
  <c r="C44" i="31" s="1"/>
  <c r="C41" i="31"/>
  <c r="C40" i="31" s="1"/>
  <c r="C39" i="31" s="1"/>
  <c r="C36" i="31"/>
  <c r="C34" i="31"/>
  <c r="C32" i="31"/>
  <c r="C29" i="31"/>
  <c r="C27" i="31"/>
  <c r="C24" i="31"/>
  <c r="C19" i="31"/>
  <c r="C18" i="31" s="1"/>
  <c r="C12" i="31"/>
  <c r="C11" i="31" s="1"/>
  <c r="C84" i="31" l="1"/>
  <c r="C73" i="31" s="1"/>
  <c r="C43" i="31"/>
  <c r="C64" i="31"/>
  <c r="D31" i="31"/>
  <c r="D26" i="31" s="1"/>
  <c r="D57" i="31"/>
  <c r="D84" i="31"/>
  <c r="D73" i="31" s="1"/>
  <c r="D72" i="31" s="1"/>
  <c r="C31" i="31"/>
  <c r="C26" i="31" s="1"/>
  <c r="D64" i="31"/>
  <c r="D43" i="31"/>
  <c r="D50" i="31"/>
  <c r="C50" i="31"/>
  <c r="C57" i="31"/>
  <c r="G105" i="32" l="1"/>
  <c r="G104" i="32" s="1"/>
  <c r="G103" i="32" s="1"/>
  <c r="G102" i="32" s="1"/>
  <c r="I15" i="32"/>
  <c r="F105" i="32"/>
  <c r="F104" i="32" s="1"/>
  <c r="F103" i="32" s="1"/>
  <c r="F102" i="32" s="1"/>
  <c r="F100" i="32"/>
  <c r="F15" i="32" s="1"/>
  <c r="H15" i="32"/>
  <c r="C72" i="31"/>
  <c r="D10" i="31"/>
  <c r="D94" i="31" s="1"/>
  <c r="C10" i="31"/>
  <c r="G100" i="32" l="1"/>
  <c r="E22" i="36"/>
  <c r="C94" i="31"/>
  <c r="E33" i="36"/>
  <c r="I22" i="34" l="1"/>
  <c r="I18" i="34"/>
  <c r="H18" i="34"/>
  <c r="H17" i="27"/>
  <c r="E16" i="36" l="1"/>
  <c r="D16" i="36" l="1"/>
  <c r="G206" i="32" l="1"/>
  <c r="G205" i="32" s="1"/>
  <c r="G204" i="32" s="1"/>
  <c r="G203" i="32" s="1"/>
  <c r="G202" i="32" s="1"/>
  <c r="G201" i="32" s="1"/>
  <c r="G200" i="32" s="1"/>
  <c r="G15" i="32" s="1"/>
  <c r="F206" i="32"/>
  <c r="F205" i="32" s="1"/>
  <c r="F204" i="32" s="1"/>
  <c r="F203" i="32" s="1"/>
  <c r="F202" i="32" s="1"/>
  <c r="F201" i="32" s="1"/>
  <c r="F200" i="32" s="1"/>
  <c r="D35" i="36" s="1"/>
  <c r="E35" i="36" l="1"/>
  <c r="I20" i="34" l="1"/>
  <c r="H20" i="34"/>
  <c r="I14" i="34" l="1"/>
  <c r="I12" i="34"/>
  <c r="E36" i="36"/>
  <c r="D36" i="36"/>
  <c r="E32" i="36"/>
  <c r="H14" i="34"/>
  <c r="H12" i="34"/>
  <c r="H25" i="34" s="1"/>
  <c r="H10" i="34"/>
  <c r="I25" i="34" l="1"/>
  <c r="E15" i="36" l="1"/>
  <c r="D15" i="36"/>
  <c r="D33" i="36" l="1"/>
  <c r="D32" i="36" s="1"/>
  <c r="E31" i="36"/>
  <c r="E30" i="36" s="1"/>
  <c r="E34" i="36"/>
  <c r="E27" i="36" l="1"/>
  <c r="E24" i="36" s="1"/>
  <c r="E21" i="36"/>
  <c r="E18" i="36"/>
  <c r="E17" i="36" s="1"/>
  <c r="E20" i="36"/>
  <c r="E19" i="36" s="1"/>
  <c r="D20" i="36"/>
  <c r="D19" i="36" s="1"/>
  <c r="D22" i="36"/>
  <c r="D21" i="36" s="1"/>
  <c r="D27" i="36"/>
  <c r="D24" i="36" s="1"/>
  <c r="E29" i="36"/>
  <c r="E28" i="36" s="1"/>
  <c r="D34" i="36"/>
  <c r="D31" i="36"/>
  <c r="D30" i="36" s="1"/>
  <c r="D18" i="36" l="1"/>
  <c r="D17" i="36" s="1"/>
  <c r="E13" i="36"/>
  <c r="D29" i="36"/>
  <c r="D28" i="36" s="1"/>
  <c r="E73" i="31"/>
  <c r="E72" i="31" s="1"/>
  <c r="E31" i="31"/>
  <c r="E10" i="31" s="1"/>
  <c r="E10" i="36" l="1"/>
  <c r="E37" i="36" s="1"/>
  <c r="E94" i="31"/>
  <c r="D13" i="36"/>
  <c r="D10" i="36" l="1"/>
  <c r="D37" i="36" s="1"/>
  <c r="H11" i="27" l="1"/>
  <c r="H13" i="27"/>
  <c r="H15" i="27"/>
  <c r="H26" i="27" l="1"/>
  <c r="C25" i="13"/>
  <c r="C24" i="13" s="1"/>
  <c r="C23" i="13" s="1"/>
</calcChain>
</file>

<file path=xl/sharedStrings.xml><?xml version="1.0" encoding="utf-8"?>
<sst xmlns="http://schemas.openxmlformats.org/spreadsheetml/2006/main" count="4039" uniqueCount="724">
  <si>
    <t>1 11 09045 10 0000 120</t>
  </si>
  <si>
    <t>Доходы от продажи земельных участков, государственная собственность на которые не разграничена</t>
  </si>
  <si>
    <t>1 14 06014 10 0000 420</t>
  </si>
  <si>
    <t>ДОХОДЫ ОТ ПРОДАЖИ МАТЕРИАЛЬНЫХ И НЕМАТЕРИАЛЬНЫХ АКТИВОВ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</si>
  <si>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</si>
  <si>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</si>
  <si>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707</t>
  </si>
  <si>
    <t>Доходы от продажи  земельных участков, государственная собственность на которые не разграничена и которые расположены в границах поселений</t>
  </si>
  <si>
    <t>500</t>
  </si>
  <si>
    <t>14</t>
  </si>
  <si>
    <t xml:space="preserve"> </t>
  </si>
  <si>
    <t>Субвенции бюджетам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</si>
  <si>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</si>
  <si>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Непрограммные расходы органов местного самоуправления за счет средств местного бюджета</t>
  </si>
  <si>
    <t>Осуществление органами местного самоуправления полномочий местного значения поселения</t>
  </si>
  <si>
    <t>Обеспечение деятельности в сфере установленных функций</t>
  </si>
  <si>
    <t>Непрограммные расходы органов местного самоуправления за счет средств федерального бюджета</t>
  </si>
  <si>
    <t>Непрограммные расходы органов местного самоуправления за счет средств областного бюджета</t>
  </si>
  <si>
    <t>Обслуживание муниципального долга</t>
  </si>
  <si>
    <t>Доплаты к пенсиям муниципальных служащих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</si>
  <si>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</si>
  <si>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Субсидии бюджетам субъектов Российской Федерации и муниципальных образований (межбюджетные субсидии)</t>
  </si>
  <si>
    <t>Иные межбюджетные трансферты</t>
  </si>
  <si>
    <t>Прочие субсидии</t>
  </si>
  <si>
    <t>Функционирование законодательных (представительных) органов государственной власти субъектов Российской Федерации и органов местного самоуправления</t>
  </si>
  <si>
    <t>КУЛЬТУРА</t>
  </si>
  <si>
    <t>1 08 04020 01 1000 110</t>
  </si>
  <si>
    <t xml:space="preserve">Всего источников  финансирования дефицита бюджета </t>
  </si>
  <si>
    <t>Единый сельскохозяйственный налог</t>
  </si>
  <si>
    <t>НАЛОГИ НА СОВОКУПНЫЙ ДОХОД</t>
  </si>
  <si>
    <t>1 09 00000 00 0000 000</t>
  </si>
  <si>
    <t>ЗАДОЛЖЕННОСТЬ И ПЕРЕРАСЧЕТЫ ПО ОТМЕНЕННЫМ НАЛОГАМ, СБОРАМ И ИНЫМ ОБЯЗАТЕЛЬНЫМ ПЛАТЕЖАМ</t>
  </si>
  <si>
    <t>Налоги на имущество</t>
  </si>
  <si>
    <t>1 09 04000 00 0000 110</t>
  </si>
  <si>
    <t>Земельный налог  (по обязательствам, возникшим до 1 января 2006 года)</t>
  </si>
  <si>
    <t>1 09 04050 00 0000 110</t>
  </si>
  <si>
    <t>Земельный налог  (по обязательствам, возникшим до 1 января 2006 года), мобилизуемый на территориях поселений</t>
  </si>
  <si>
    <t>1 09 04050 10 0000 110</t>
  </si>
  <si>
    <t>Налог на доходы физических лиц с доходов, полученных в виде дивидендов от долевого участия в деятельности организаций</t>
  </si>
  <si>
    <t>1 01 02010 01 0000 110</t>
  </si>
  <si>
    <t>Транспортный налог</t>
  </si>
  <si>
    <t>Транспорный налог с физических лиц</t>
  </si>
  <si>
    <t>1 06 04000 00 0000 110</t>
  </si>
  <si>
    <t>1 06 04012 00 0000 110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</si>
  <si>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</t>
  </si>
  <si>
    <t>Межбюджетные трансферты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</si>
  <si>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</si>
  <si>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</si>
  <si>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поселений (за исключением имущества автономных учреждений, а также имущества государственных и муниципальных унитарных предприятий, в том числе казенных), в части реализации основных средств по указанному имуществу</t>
  </si>
  <si>
    <t>1 14 02030 10 0000 410</t>
  </si>
  <si>
    <t>Иные мероприятия в сфере установленных функций</t>
  </si>
  <si>
    <t>Доходы от реализации иного имущества, находящегося в собственности поселений (за исключением имущества автономных учреждений, а также имущества государственных и муниципальных унитарных предприятий, в том числе казенных), в части реализации основных средств по указанному имуществу</t>
  </si>
  <si>
    <t>1 14 02033 10 0000 410</t>
  </si>
  <si>
    <t>1 08 04020 01 4000 110</t>
  </si>
  <si>
    <t>Непрограммные расходы органов местного самоуправления</t>
  </si>
  <si>
    <t>Закупка товаров, работ и услуг для государственных (муниципальных) нужд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</si>
  <si>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(прочие поступления)</t>
  </si>
  <si>
    <t>1 17 05050 10 0000 180</t>
  </si>
  <si>
    <t>Прочие неналоговые доходы бюджетов поселений</t>
  </si>
  <si>
    <t>Другие вопросы в области национальной экономики</t>
  </si>
  <si>
    <t>НАЦИОНАЛЬНАЯ ЭКОНОМИКА</t>
  </si>
  <si>
    <t>Субсидии бюджетам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</si>
  <si>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Обеспечение пожарной безопасности</t>
  </si>
  <si>
    <t>НАЦИОНАЛЬНАЯ БЕЗОПАСНОСТЬ И ПРАВОХРАНИТЕЛЬНАЯ ДЕЯТЕЛЬНОСТЬ</t>
  </si>
  <si>
    <t>Прочие межбюджетные трансферты, передаваемые бюджетам</t>
  </si>
  <si>
    <t>Кредиты кредитных организаций в валюте Российской Федерации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</si>
  <si>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</si>
  <si>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</si>
  <si>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</si>
  <si>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</si>
  <si>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000 1 17 05050 10 0000 180</t>
  </si>
  <si>
    <t xml:space="preserve">Перечень главных администраторов источников финансирования дефицита  бюджета Оекского муниципального образования </t>
  </si>
  <si>
    <t xml:space="preserve">Код бюджетной классификации </t>
  </si>
  <si>
    <t>Наименование главного администратора источников финансирования дефицита местного бюджета</t>
  </si>
  <si>
    <t xml:space="preserve"> 726</t>
  </si>
  <si>
    <t>Прочие доходы от оказания платных услуг (работ)</t>
  </si>
  <si>
    <t>Доходы от продажи земельных участков, находящихся в государственной и муниципальной  собственности (за исключением земельных участков бюджетных и автономных учреждений)</t>
  </si>
  <si>
    <t>ДОХОДЫ ОТ ОКАЗАНИЯ ПЛАТНЫХ УСЛУГ (РАБОТ)  И КОМПЕНСАЦИИ ЗАТРАТ ГОСУДАРСТВА</t>
  </si>
  <si>
    <t>Доходы от оказания платных услуг (работ)</t>
  </si>
  <si>
    <t xml:space="preserve">1 13 01995 10 0000 130 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</si>
  <si>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</si>
  <si>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</si>
  <si>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</si>
  <si>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</si>
  <si>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</si>
  <si>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</si>
  <si>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</si>
  <si>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</si>
  <si>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</si>
  <si>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</si>
  <si>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</si>
  <si>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 xml:space="preserve">1 14 02053 10 0000 410 </t>
  </si>
  <si>
    <t xml:space="preserve">Пенсионное обеспечение </t>
  </si>
  <si>
    <t>РАСПРЕДЕЛЕНИЕ БЮДЖЕТНЫХ АССИГНОВАНИЙ</t>
  </si>
  <si>
    <t xml:space="preserve">ПО РАЗДЕЛАМ И ПОДРАЗДЕЛАМ КЛАССИФИКАЦИИ РАСХОДОВ БЮДЖЕТОВ </t>
  </si>
  <si>
    <t>ПР</t>
  </si>
  <si>
    <t>Администрация Оекского муниципального образования - Администрация сельского поселения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</si>
  <si>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</si>
  <si>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</si>
  <si>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</si>
  <si>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</si>
  <si>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</si>
  <si>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</si>
  <si>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</t>
  </si>
  <si>
    <t xml:space="preserve">Прочие доходы от оказания платных услуг (работ) получателями средств бюджетов сельских поселений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</si>
  <si>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</si>
  <si>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</si>
  <si>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</si>
  <si>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ГОСУДАРСТВЕННАЯ ПОШЛИНА</t>
  </si>
  <si>
    <t>БЕЗВОЗМЕЗДНЫЕ ПОСТУПЛЕНИЯ ОТ ДРУГИХ БЮДЖЕТОВ БЮДЖЕТНОЙ СИСТЕМЫ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</si>
  <si>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</si>
  <si>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09</t>
  </si>
  <si>
    <t xml:space="preserve"> ПРОГНОЗИРУЕМЫЕ ДОХОДЫ БЮДЖЕТА ОЕКСКОГО МУНИЦИПАЛЬНОГО ОБРАЗОВАНИЯ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</si>
  <si>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</si>
  <si>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000 1 14 00000 00 0000 000</t>
  </si>
  <si>
    <t>000 1 14 06000 00 0000 430</t>
  </si>
  <si>
    <t>000 1 14 06010 00 0000 430</t>
  </si>
  <si>
    <t>000 1 14 06013 10 0000 430</t>
  </si>
  <si>
    <t>№</t>
  </si>
  <si>
    <t>Наименование программы</t>
  </si>
  <si>
    <t xml:space="preserve">Исполнители </t>
  </si>
  <si>
    <t>Бюджетная классификация</t>
  </si>
  <si>
    <t>ГРБС</t>
  </si>
  <si>
    <t>РзПр</t>
  </si>
  <si>
    <t>1</t>
  </si>
  <si>
    <t>Администрация Оекского муниципального образования</t>
  </si>
  <si>
    <t>0310</t>
  </si>
  <si>
    <t>2</t>
  </si>
  <si>
    <t>0409</t>
  </si>
  <si>
    <t>3</t>
  </si>
  <si>
    <t>Итого  по программам</t>
  </si>
  <si>
    <t>Приложение № 6</t>
  </si>
  <si>
    <t>Обслуживание государственного (муниципального) долга</t>
  </si>
  <si>
    <t>13</t>
  </si>
  <si>
    <t>ОБСЛУЖИВАНИЕ ГОСУДАРСТВЕННОГО И МУНИЦИПАЛЬНОГО ДОЛГА</t>
  </si>
  <si>
    <t xml:space="preserve">Обслуживание государственного внутреннего и муниципального долга </t>
  </si>
  <si>
    <t xml:space="preserve">Перечень главных администраторов доходов бюджета Оекского муниципального образования </t>
  </si>
  <si>
    <t>АДМИНИСТРАЦИЯ ОЕКСКОГО МУНИЦИПАЛЬНОГО ОБРАЗОВАНИЯ</t>
  </si>
  <si>
    <t>Дорожное хозяйство (дорожные фонды)</t>
  </si>
  <si>
    <t>01 02 00 00 10 0000 710</t>
  </si>
  <si>
    <t>01 02 00 00 10 0000 810</t>
  </si>
  <si>
    <t>01 03 01 00 10 0000 710</t>
  </si>
  <si>
    <t>01 03 01 00 10 0000 810</t>
  </si>
  <si>
    <t xml:space="preserve">           Администрация Оекского муниципального образования - Администрация сельского поселения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</si>
  <si>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</si>
  <si>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</si>
  <si>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000 1 16 90000 00 0000 140</t>
  </si>
  <si>
    <t>000 1 16 90050 10 0000 140</t>
  </si>
  <si>
    <t>Налог на доходы физических лиц с доходов,  полученных физическими лицами в соответствии со статьей 228  Налогового кодекса Российской Федерации</t>
  </si>
  <si>
    <t>Наименование показателей</t>
  </si>
  <si>
    <t>Код источников  финансирования</t>
  </si>
  <si>
    <t>Сумма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</si>
  <si>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</si>
  <si>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</si>
  <si>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</si>
  <si>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</si>
  <si>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</si>
  <si>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</si>
  <si>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</si>
  <si>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Функциональная статья</t>
  </si>
  <si>
    <t>РЗ</t>
  </si>
  <si>
    <t>ОБЩЕГОСУДАРСТВЕННЫЕ ВОПРОСЫ</t>
  </si>
  <si>
    <t>01</t>
  </si>
  <si>
    <t>04</t>
  </si>
  <si>
    <t>ЖИЛИЩНО-КОММУНАЛЬНОЕ ХОЗЯЙСТВО</t>
  </si>
  <si>
    <t>05</t>
  </si>
  <si>
    <t>КУЛЬТУРА, КИНЕМАТОГРАФИЯ</t>
  </si>
  <si>
    <t>08</t>
  </si>
  <si>
    <t>Программные расходы</t>
  </si>
  <si>
    <t>СОЦИАЛЬНАЯ ПОЛИТИКА</t>
  </si>
  <si>
    <t>10</t>
  </si>
  <si>
    <t>11</t>
  </si>
  <si>
    <t>ИТОГО РАСХОДОВ</t>
  </si>
  <si>
    <t>Наименование</t>
  </si>
  <si>
    <t>ЦСР</t>
  </si>
  <si>
    <t>ВР</t>
  </si>
  <si>
    <t>Сумма на год</t>
  </si>
  <si>
    <t>000</t>
  </si>
  <si>
    <t>02</t>
  </si>
  <si>
    <t>200</t>
  </si>
  <si>
    <t>21.4.99.00</t>
  </si>
  <si>
    <t>Приобретение материальных и нематериальных активов в сфере установленных функций</t>
  </si>
  <si>
    <t>300</t>
  </si>
  <si>
    <t>Обеспечение проведения выборов и референдумов</t>
  </si>
  <si>
    <t>07</t>
  </si>
  <si>
    <t>12</t>
  </si>
  <si>
    <t>Резервные фонды</t>
  </si>
  <si>
    <t>03</t>
  </si>
  <si>
    <t>Жилищное хозяйство</t>
  </si>
  <si>
    <t>Коммунальное хозяйство</t>
  </si>
  <si>
    <t>Культура</t>
  </si>
  <si>
    <t xml:space="preserve">                                                                                    Приложение № 5</t>
  </si>
  <si>
    <t xml:space="preserve">                                                                                       к решению  Думы Оёкского МО</t>
  </si>
  <si>
    <t xml:space="preserve">                                                                                          "Об изменениях в бюджете на 2006 г."</t>
  </si>
  <si>
    <t xml:space="preserve">от _________ №________ </t>
  </si>
  <si>
    <t>726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</si>
  <si>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</si>
  <si>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</si>
  <si>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</si>
  <si>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Код БК</t>
  </si>
  <si>
    <t>НАЛОГИ НА ПРИБЫЛЬ, ДОХОДЫ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</si>
  <si>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</si>
  <si>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</si>
  <si>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</si>
  <si>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</si>
  <si>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</si>
  <si>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</si>
  <si>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</si>
  <si>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 xml:space="preserve">Итого доходов </t>
  </si>
  <si>
    <t>1 01 02020 01 0000 110</t>
  </si>
  <si>
    <t>Благоустройство</t>
  </si>
  <si>
    <t>Прочие мероприятия по благоустройству поселений</t>
  </si>
  <si>
    <t>Наименование дохода</t>
  </si>
  <si>
    <t>1 17 01050 10 0000 180</t>
  </si>
  <si>
    <t>Субвенции местным бюджетам на выполнение передаваемых полномочий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</si>
  <si>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</si>
  <si>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</si>
  <si>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1 11 05010 10 0000 120</t>
  </si>
  <si>
    <t>22.1.99.00</t>
  </si>
  <si>
    <t>Муниципальная программа "Подготовка и проведение празднования 70-ой годовщины Победы в Великой Отечественнной войне на территории Оекского муниципального образования"</t>
  </si>
  <si>
    <t>0104</t>
  </si>
  <si>
    <t>121</t>
  </si>
  <si>
    <t>Прочая закупка товаров, работ и услуг для обеспечения государственных (муниципальных) нужд</t>
  </si>
  <si>
    <t>244</t>
  </si>
  <si>
    <t>Приложение № 8</t>
  </si>
  <si>
    <t>КВСР</t>
  </si>
  <si>
    <t>0100</t>
  </si>
  <si>
    <t>0102</t>
  </si>
  <si>
    <t>КФСР</t>
  </si>
  <si>
    <t>КЦСР</t>
  </si>
  <si>
    <t>0111</t>
  </si>
  <si>
    <t>0200</t>
  </si>
  <si>
    <t>0203</t>
  </si>
  <si>
    <t>0300</t>
  </si>
  <si>
    <t>0400</t>
  </si>
  <si>
    <t>0500</t>
  </si>
  <si>
    <t>0503</t>
  </si>
  <si>
    <t>0800</t>
  </si>
  <si>
    <t>0801</t>
  </si>
  <si>
    <t>1000</t>
  </si>
  <si>
    <t>1300</t>
  </si>
  <si>
    <t>1301</t>
  </si>
  <si>
    <t>1400</t>
  </si>
  <si>
    <t>1403</t>
  </si>
  <si>
    <t>КВР</t>
  </si>
  <si>
    <t>9100000000</t>
  </si>
  <si>
    <t>9110000000</t>
  </si>
  <si>
    <t>9110060000</t>
  </si>
  <si>
    <t>9110060001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</si>
  <si>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</si>
  <si>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</si>
  <si>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</si>
  <si>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</si>
  <si>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>9120073150</t>
  </si>
  <si>
    <t>9130000000</t>
  </si>
  <si>
    <t>9130051180</t>
  </si>
  <si>
    <t>2000000000</t>
  </si>
  <si>
    <t>2140099000</t>
  </si>
  <si>
    <t>2140099015</t>
  </si>
  <si>
    <t>2010099000</t>
  </si>
  <si>
    <t>2010099020</t>
  </si>
  <si>
    <t>9110060105</t>
  </si>
  <si>
    <t>9110060002</t>
  </si>
  <si>
    <t>1001</t>
  </si>
  <si>
    <t>9110060018</t>
  </si>
  <si>
    <t>Социальное обеспечение и иные выплаты населению</t>
  </si>
  <si>
    <t>9110060019</t>
  </si>
  <si>
    <t>700</t>
  </si>
  <si>
    <t>9110060020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</si>
  <si>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</si>
  <si>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</si>
  <si>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</si>
  <si>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</si>
  <si>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</si>
  <si>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</si>
  <si>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</si>
  <si>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информационнокоммуникационных технологий</t>
  </si>
  <si>
    <t>242</t>
  </si>
  <si>
    <t>Уплата налогов, сборов и иных платежей</t>
  </si>
  <si>
    <t>850</t>
  </si>
  <si>
    <t>852</t>
  </si>
  <si>
    <t>9120000000</t>
  </si>
  <si>
    <t>Резервные средства</t>
  </si>
  <si>
    <t>870</t>
  </si>
  <si>
    <t>Расходы на выплаты персоналу казенных учреждений</t>
  </si>
  <si>
    <t>110</t>
  </si>
  <si>
    <t>111</t>
  </si>
  <si>
    <t>112</t>
  </si>
  <si>
    <t>119</t>
  </si>
  <si>
    <t>Уплата прочих налогов, сборов</t>
  </si>
  <si>
    <t>Иные пенсии, социальные доплаты к пенсиям</t>
  </si>
  <si>
    <t>312</t>
  </si>
  <si>
    <t>730</t>
  </si>
  <si>
    <t>540</t>
  </si>
  <si>
    <t>01 05 00 00 00 0000 000</t>
  </si>
  <si>
    <t>853</t>
  </si>
  <si>
    <t>Уплата иных платежей</t>
  </si>
  <si>
    <t xml:space="preserve">1 13 02995 10 0000 130 </t>
  </si>
  <si>
    <t>Прочие доходы от компенсации затрат бюджетов сельских поселений</t>
  </si>
  <si>
    <t xml:space="preserve">1 13 02065 10 0000 130 </t>
  </si>
  <si>
    <t>Доходы, поступающие в порядке возмещения расходов, понесенных в связи с эксплуатацией имущества сельских поселений</t>
  </si>
  <si>
    <t>0107</t>
  </si>
  <si>
    <t>9110060003</t>
  </si>
  <si>
    <t>Приложение № 9</t>
  </si>
  <si>
    <t>Резервный фонд администрации муниципального образования</t>
  </si>
  <si>
    <t>9110060004</t>
  </si>
  <si>
    <t xml:space="preserve">Прочие межбюджетные трансферты, передаваемые бюджетам сельских поселений </t>
  </si>
  <si>
    <t>Реализация мероприятий перечня проектов народных инициатив  за счет средств местного бюджета</t>
  </si>
  <si>
    <t>0412</t>
  </si>
  <si>
    <t>9110060011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</si>
  <si>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227¹ и 228  Налогового кодекса Российской Федерации</t>
  </si>
  <si>
    <r>
      <t xml:space="preserve">Всего, </t>
    </r>
    <r>
      <rPr>
        <sz val="11"/>
        <rFont val="Courier New"/>
        <family val="3"/>
        <charset val="204"/>
      </rPr>
      <t xml:space="preserve">в том числе: </t>
    </r>
  </si>
  <si>
    <r>
      <t>Всего</t>
    </r>
    <r>
      <rPr>
        <sz val="11"/>
        <rFont val="Courier New"/>
        <family val="3"/>
        <charset val="204"/>
      </rPr>
      <t>,</t>
    </r>
    <r>
      <rPr>
        <b/>
        <sz val="11"/>
        <rFont val="Courier New"/>
        <family val="3"/>
        <charset val="204"/>
      </rPr>
      <t xml:space="preserve"> </t>
    </r>
    <r>
      <rPr>
        <sz val="11"/>
        <rFont val="Courier New"/>
        <family val="3"/>
        <charset val="204"/>
      </rPr>
      <t>в том числе:</t>
    </r>
    <r>
      <rPr>
        <b/>
        <sz val="11"/>
        <rFont val="Courier New"/>
        <family val="3"/>
        <charset val="204"/>
      </rPr>
      <t xml:space="preserve"> </t>
    </r>
  </si>
  <si>
    <t>00010000000000000000</t>
  </si>
  <si>
    <t>00010800000000000000</t>
  </si>
  <si>
    <t>00010804000010000110</t>
  </si>
  <si>
    <t>00011100000000000000</t>
  </si>
  <si>
    <t>00011109000000000120</t>
  </si>
  <si>
    <t>00011109040000000120</t>
  </si>
  <si>
    <t>00011300000000000000</t>
  </si>
  <si>
    <t>00011301000000000000</t>
  </si>
  <si>
    <t>00011301990000000130</t>
  </si>
  <si>
    <t>00020000000000000000</t>
  </si>
  <si>
    <t>00020200000000000000</t>
  </si>
  <si>
    <t>00020202079100000151</t>
  </si>
  <si>
    <t>00020204000000000151</t>
  </si>
  <si>
    <t>00020204999000000151</t>
  </si>
  <si>
    <t>00020204999100000151</t>
  </si>
  <si>
    <t>72601020000000000000</t>
  </si>
  <si>
    <t>72601020000000000700</t>
  </si>
  <si>
    <t>72601020000100000710</t>
  </si>
  <si>
    <t>72601030000000000000</t>
  </si>
  <si>
    <t>72601030100000000000</t>
  </si>
  <si>
    <t>72601030100000000700</t>
  </si>
  <si>
    <t>72601030100100000710</t>
  </si>
  <si>
    <t>72601030100000000800</t>
  </si>
  <si>
    <t>72601030100100000810</t>
  </si>
  <si>
    <t>72601050000000000000</t>
  </si>
  <si>
    <t>72601050000000000500</t>
  </si>
  <si>
    <t xml:space="preserve">72601050200000000500 </t>
  </si>
  <si>
    <t>72601050201000000510</t>
  </si>
  <si>
    <t>72601050201100000510</t>
  </si>
  <si>
    <t>72601050000000000600</t>
  </si>
  <si>
    <t>72601050200000000600</t>
  </si>
  <si>
    <t>72601050201000000610</t>
  </si>
  <si>
    <t>72601050201100000610</t>
  </si>
  <si>
    <t>00011302000000000000</t>
  </si>
  <si>
    <t>00011600000000000000</t>
  </si>
  <si>
    <t>Условно утвержденные расходы</t>
  </si>
  <si>
    <t>Приложение № 12</t>
  </si>
  <si>
    <t>Приложение № 11</t>
  </si>
  <si>
    <t>Приложение № 7</t>
  </si>
  <si>
    <t>Приложение № 13</t>
  </si>
  <si>
    <t>Приложение № 14</t>
  </si>
  <si>
    <t>тыс.руб</t>
  </si>
  <si>
    <t>Сумма, тыс.руб</t>
  </si>
  <si>
    <t>Закупка товаров, работ, услуг в сфере информационно-коммуникационных технологий</t>
  </si>
  <si>
    <t>Субвенции бюджетам бюджетной системы Российской Федерации</t>
  </si>
  <si>
    <t>00020230024000000151</t>
  </si>
  <si>
    <t>00020230024100000151</t>
  </si>
  <si>
    <t>18210102030010000110</t>
  </si>
  <si>
    <t>18210102020010000110</t>
  </si>
  <si>
    <t>18210102010010000110</t>
  </si>
  <si>
    <t>18210503010010000110</t>
  </si>
  <si>
    <t>18210601030100000110</t>
  </si>
  <si>
    <t>18210606033100000110</t>
  </si>
  <si>
    <t>18210606043100000110</t>
  </si>
  <si>
    <t>72611109045100000120</t>
  </si>
  <si>
    <t>72611301995100000130</t>
  </si>
  <si>
    <t>18210102000010000110</t>
  </si>
  <si>
    <t>10010302000010000110</t>
  </si>
  <si>
    <t>10010300000000000000</t>
  </si>
  <si>
    <t>18210100000000000000</t>
  </si>
  <si>
    <t>18210500000000000000</t>
  </si>
  <si>
    <t>18210600000000000000</t>
  </si>
  <si>
    <t>18210601000000000110</t>
  </si>
  <si>
    <t>18210606000000000110</t>
  </si>
  <si>
    <t>18210606030000000110</t>
  </si>
  <si>
    <t>18210606040000000110</t>
  </si>
  <si>
    <t>Сумма (тыс.руб)</t>
  </si>
  <si>
    <t>2 00 00000 00 0000 000</t>
  </si>
  <si>
    <r>
      <t>Безвозмездные поступления</t>
    </r>
    <r>
      <rPr>
        <vertAlign val="superscript"/>
        <sz val="11"/>
        <rFont val="Courier New"/>
        <family val="3"/>
        <charset val="204"/>
      </rPr>
      <t>1,2</t>
    </r>
  </si>
  <si>
    <r>
      <t xml:space="preserve">2 </t>
    </r>
    <r>
      <rPr>
        <sz val="8"/>
        <rFont val="Courier New"/>
        <family val="3"/>
        <charset val="204"/>
      </rPr>
      <t>Администрирование поступлений по всем подгруппам, статьям, подстатьям, элементам соответствующей группы кода вида доходов и кодам подвидов доходов,  осуществляется главным администратором, указанным в группировочном коде бюджетной классификации.</t>
    </r>
  </si>
  <si>
    <r>
      <rPr>
        <vertAlign val="superscript"/>
        <sz val="8"/>
        <rFont val="Courier New"/>
        <family val="3"/>
        <charset val="204"/>
      </rPr>
      <t>1</t>
    </r>
    <r>
      <rPr>
        <sz val="8"/>
        <rFont val="Courier New"/>
        <family val="3"/>
        <charset val="204"/>
      </rPr>
      <t xml:space="preserve"> В части доходов, зачисляемых в местный бюджет.</t>
    </r>
  </si>
  <si>
    <t>Доходы, поступающие в порядке возмещения расходов, понесенных в связи с эксплуатацией имущества</t>
  </si>
  <si>
    <t>00011302060000000130</t>
  </si>
  <si>
    <t>72611302065100000130</t>
  </si>
  <si>
    <t>2270000000</t>
  </si>
  <si>
    <t>Мероприятия по организации и содержанию уличного освещения</t>
  </si>
  <si>
    <t>2270099030</t>
  </si>
  <si>
    <t>Обеспечение деятельности в сфере установленных функций бюджетных, автономных и казенных учреждений</t>
  </si>
  <si>
    <r>
      <rPr>
        <b/>
        <sz val="11"/>
        <rFont val="Courier New"/>
        <family val="3"/>
        <charset val="204"/>
      </rPr>
      <t>Всего</t>
    </r>
    <r>
      <rPr>
        <sz val="11"/>
        <rFont val="Courier New"/>
        <family val="3"/>
        <charset val="204"/>
      </rPr>
      <t xml:space="preserve">, в том числе: </t>
    </r>
  </si>
  <si>
    <t>4</t>
  </si>
  <si>
    <t>20.1.00.99000</t>
  </si>
  <si>
    <t>21.4.00.99015</t>
  </si>
  <si>
    <t>21.4.00.99000</t>
  </si>
  <si>
    <t>20.1.00.99020</t>
  </si>
  <si>
    <t>22.7.00.99030</t>
  </si>
  <si>
    <t>22.7.00.99000</t>
  </si>
  <si>
    <t xml:space="preserve">Другие общегосударственные вопросы
</t>
  </si>
  <si>
    <t>0113</t>
  </si>
  <si>
    <t>Строительство, реконструкция, капитальный ремонт в сфере установленных функций</t>
  </si>
  <si>
    <t>9110060008</t>
  </si>
  <si>
    <t>Другие общегосударственные вопросы</t>
  </si>
  <si>
    <t>2280000000</t>
  </si>
  <si>
    <t>Мероприятия по формированию современной городской среды</t>
  </si>
  <si>
    <t>22.8.00.99033</t>
  </si>
  <si>
    <t>2280099033</t>
  </si>
  <si>
    <t>22.8.00.00000</t>
  </si>
  <si>
    <r>
      <rPr>
        <b/>
        <sz val="11"/>
        <rFont val="Courier New"/>
        <family val="3"/>
        <charset val="204"/>
      </rPr>
      <t>Всего,</t>
    </r>
    <r>
      <rPr>
        <sz val="11"/>
        <rFont val="Courier New"/>
        <family val="3"/>
        <charset val="204"/>
      </rPr>
      <t xml:space="preserve"> в том числе: </t>
    </r>
  </si>
  <si>
    <t>Муниципальная программа "Уличное освещение Оекского муниципального образования на 2020-2022 годы"</t>
  </si>
  <si>
    <t>к решению Думы Оекского муниципального образования</t>
  </si>
  <si>
    <t xml:space="preserve">Платежи от государственных и муниципальных унитарных предприятий
</t>
  </si>
  <si>
    <t xml:space="preserve">00011107000000000120
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</si>
  <si>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обязательных платежей
</t>
  </si>
  <si>
    <t xml:space="preserve">00011107010000000120
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</si>
  <si>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</si>
  <si>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72611107015100000120</t>
  </si>
  <si>
    <t>1 11 07015 10 0000 120</t>
  </si>
  <si>
    <t>к  решению Думы Оекского муниципального образования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</si>
  <si>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</si>
  <si>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</si>
  <si>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Дорожное хозяйство (дорожные фонды)
</t>
  </si>
  <si>
    <t xml:space="preserve">МЕЖБЮДЖЕТНЫЕ ТРАНСФЕРТЫ ОБЩЕГО ХАРАКТЕРА БЮДЖЕТАМ БЮДЖЕТНОЙ СИСТЕМЫ РОССИЙСКОЙ ФЕДЕРАЦИИ
</t>
  </si>
  <si>
    <t xml:space="preserve">Прочие межбюджетные трансферты общего характера
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</si>
  <si>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</si>
  <si>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</si>
  <si>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"Территориальное развитие Оекского муниципального образования на 2018-2022 годы"</t>
  </si>
  <si>
    <t>22.1.00.99019</t>
  </si>
  <si>
    <t>22.1.00.99000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</si>
  <si>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</si>
  <si>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</si>
  <si>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</si>
  <si>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</si>
  <si>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Муниципальная программа "Пожарная безопасность и защита населения и территории Оекского муниципального образования от чрезвычайных ситуаций" на 2019-2023 годы</t>
  </si>
  <si>
    <t>2210000000</t>
  </si>
  <si>
    <t>Мероприятия, связанные с территориальным развитием муниципального образования</t>
  </si>
  <si>
    <t>2210099019</t>
  </si>
  <si>
    <t xml:space="preserve">Муниципальная программа «Развитие автомобильных дорог общего пользования местного значения, находящихся на территории Оекского муниципального образования на 2019-2021 годы" </t>
  </si>
  <si>
    <t>КУЛЬТУРА,КИНЕМАТОГРАФИЯ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</si>
  <si>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</si>
  <si>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851</t>
  </si>
  <si>
    <t>72610804020010000110</t>
  </si>
  <si>
    <t xml:space="preserve">Уплата налога на имущество организаций и земельного налога
</t>
  </si>
  <si>
    <t xml:space="preserve">Фонд оплаты труда учреждений
</t>
  </si>
  <si>
    <t xml:space="preserve">Взносы по обязательному социальному страхованию на выплаты по оплате труда работников и иные выплаты работникам учреждений
</t>
  </si>
  <si>
    <t xml:space="preserve">Иные выплаты персоналу учреждений, за исключением фонда оплаты труда
</t>
  </si>
  <si>
    <t>Мероприятия в области жилищно-коммунального хозяйства</t>
  </si>
  <si>
    <t>9110060100</t>
  </si>
  <si>
    <t>Приложение № 10</t>
  </si>
  <si>
    <t>Приложение № 5</t>
  </si>
  <si>
    <t xml:space="preserve">1 14 02053 10 0000 440 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</si>
  <si>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</si>
  <si>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</si>
  <si>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</si>
  <si>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2 02 25567 10 0000 150</t>
  </si>
  <si>
    <t>2 02 29999 10 0000 150</t>
  </si>
  <si>
    <t>2 02 35118 10 0000 150</t>
  </si>
  <si>
    <t>2 02 30024 10 0000 150</t>
  </si>
  <si>
    <t>2 02 49999 10 0000 150</t>
  </si>
  <si>
    <t>2 07 05010 10 0000 150</t>
  </si>
  <si>
    <t>2 07 05020 10 0000 150</t>
  </si>
  <si>
    <t>2 07 05030 10 0000 150</t>
  </si>
  <si>
    <t>2 08 05000 10 0000 150</t>
  </si>
  <si>
    <t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</si>
  <si>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</t>
  </si>
  <si>
    <t>00011602020020000140</t>
  </si>
  <si>
    <t>00020220000000000150</t>
  </si>
  <si>
    <t>00020229999000000150</t>
  </si>
  <si>
    <t>72620235118100000150</t>
  </si>
  <si>
    <t>00020235118100000150</t>
  </si>
  <si>
    <t>72620230024100000150</t>
  </si>
  <si>
    <t>00020230024100000150</t>
  </si>
  <si>
    <t>10010302231010000110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</si>
  <si>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</si>
  <si>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</si>
  <si>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</si>
  <si>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</si>
  <si>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10010302251010000110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</si>
  <si>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</si>
  <si>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</si>
  <si>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</si>
  <si>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</si>
  <si>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</si>
  <si>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</si>
  <si>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</si>
  <si>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</si>
  <si>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Административные штрафы, установленные законами субъектов Российской Федерации об административных правонарушениях</t>
  </si>
  <si>
    <t>00011602000020000140</t>
  </si>
  <si>
    <t>Виды долговых обязательств (привлечение/погашение)</t>
  </si>
  <si>
    <t>Объем заимствований, всего</t>
  </si>
  <si>
    <t>в том числе:</t>
  </si>
  <si>
    <t xml:space="preserve">1. Кредиты кредитных организаций в валюте Российской Федерации </t>
  </si>
  <si>
    <t xml:space="preserve">2. Бюджетные кредиты от других бюджетов бюджетной системы Российской Федерации </t>
  </si>
  <si>
    <t>00020229999100000150</t>
  </si>
  <si>
    <t>72620229999100000150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</si>
  <si>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</si>
  <si>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</si>
  <si>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</si>
  <si>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9100000001</t>
  </si>
  <si>
    <t>91400S2370</t>
  </si>
  <si>
    <t>243</t>
  </si>
  <si>
    <t xml:space="preserve"> Закупка товаров, работ, услуг в целях капитального ремонта государственного (муниципального) имущества</t>
  </si>
  <si>
    <t>Закупка товаров, работ  и услуг для обеспечения государственных (муниципальных) нужд</t>
  </si>
  <si>
    <t>Код главного администратора</t>
  </si>
  <si>
    <t>Управление Федерального казначейства по Иркутской области</t>
  </si>
  <si>
    <t>1 03 02000 01 0000 110</t>
  </si>
  <si>
    <t xml:space="preserve">Управление Федеральной налоговой службы по Иркутской области </t>
  </si>
  <si>
    <t>182</t>
  </si>
  <si>
    <t>1 01 02000 01 0000 110</t>
  </si>
  <si>
    <t>1 05 03000 01 0000 110</t>
  </si>
  <si>
    <t>код дохода</t>
  </si>
  <si>
    <t>Приложение № 4</t>
  </si>
  <si>
    <t>Приложение № 3</t>
  </si>
  <si>
    <t>Приложение № 2</t>
  </si>
  <si>
    <t>Приложение № 1</t>
  </si>
  <si>
    <t>Код дохода</t>
  </si>
  <si>
    <r>
      <t xml:space="preserve">Акцизы по подакцизным товарам (продукции), производимым на территории Российской Федерации </t>
    </r>
    <r>
      <rPr>
        <vertAlign val="superscript"/>
        <sz val="11"/>
        <rFont val="Courier New"/>
        <family val="3"/>
        <charset val="204"/>
      </rPr>
      <t>1,2</t>
    </r>
  </si>
  <si>
    <r>
      <t xml:space="preserve">Налог на доходы физических лиц </t>
    </r>
    <r>
      <rPr>
        <vertAlign val="superscript"/>
        <sz val="11"/>
        <rFont val="Courier New"/>
        <family val="3"/>
        <charset val="204"/>
      </rPr>
      <t>1,2</t>
    </r>
  </si>
  <si>
    <r>
      <t xml:space="preserve">1 </t>
    </r>
    <r>
      <rPr>
        <sz val="10"/>
        <rFont val="Courier New"/>
        <family val="3"/>
        <charset val="204"/>
      </rPr>
      <t>Администрирование поступлений по всем подстатьям соответствующей статьи кода вида доходов и кодам подвидов доходов осуществляется  главным администратором, указанным в группировочном коде бюджетной классификации.</t>
    </r>
  </si>
  <si>
    <r>
      <rPr>
        <vertAlign val="superscript"/>
        <sz val="10"/>
        <rFont val="Courier New"/>
        <family val="3"/>
        <charset val="204"/>
      </rPr>
      <t>2</t>
    </r>
    <r>
      <rPr>
        <vertAlign val="superscript"/>
        <sz val="14"/>
        <rFont val="Courier New"/>
        <family val="3"/>
        <charset val="204"/>
      </rPr>
      <t xml:space="preserve"> </t>
    </r>
    <r>
      <rPr>
        <sz val="10"/>
        <rFont val="Courier New"/>
        <family val="3"/>
        <charset val="204"/>
      </rPr>
      <t xml:space="preserve"> В части доходов, зачисляемых в  бюджет Оекского муниципального образования                                                                    </t>
    </r>
  </si>
  <si>
    <t>2 02 16001 10 0000 150</t>
  </si>
  <si>
    <r>
      <t xml:space="preserve">Единый сельскохозяйственный налог </t>
    </r>
    <r>
      <rPr>
        <vertAlign val="superscript"/>
        <sz val="11"/>
        <rFont val="Courier New"/>
        <family val="3"/>
        <charset val="204"/>
      </rPr>
      <t>1,2</t>
    </r>
  </si>
  <si>
    <t>1 06 06000 00 0000 110</t>
  </si>
  <si>
    <r>
      <t xml:space="preserve">Земельный налог </t>
    </r>
    <r>
      <rPr>
        <vertAlign val="superscript"/>
        <sz val="11"/>
        <rFont val="Courier New"/>
        <family val="3"/>
        <charset val="204"/>
      </rPr>
      <t>1,2</t>
    </r>
  </si>
  <si>
    <t>1 06 01000 00 0000 100</t>
  </si>
  <si>
    <r>
      <t xml:space="preserve">Налог на имущество физических лиц </t>
    </r>
    <r>
      <rPr>
        <vertAlign val="superscript"/>
        <sz val="11"/>
        <rFont val="Courier New"/>
        <family val="3"/>
        <charset val="204"/>
      </rPr>
      <t>1,2</t>
    </r>
  </si>
  <si>
    <t>ПЕРЕЧЕНЬ ГЛАВНЫХ АДМИНИСТРАТОРОВ ДОХОДОВ МЕСТНОГО БЮДЖЕТА - ТЕРРИТОРИАЛЬНЫХ ОРГАНОВ (ПОДРАЗДЕЛЕНИЙ) ФЕДЕРАЛЬНЫХ ОРГАНОВ ГОСУДАРСТВЕННОЙ ВЛАСТИ</t>
  </si>
  <si>
    <t>9110060022</t>
  </si>
  <si>
    <t>Осуществление мероприятий по отлову и содержанию безнадзорных животных, обитающих на территории поселения</t>
  </si>
  <si>
    <t>72620216001100000150</t>
  </si>
  <si>
    <t>00020230000000000150</t>
  </si>
  <si>
    <t>Дотации бюджетам сельских поселений на выравнивание бюджетной обеспеченности из бюджетов муниципальных районов</t>
  </si>
  <si>
    <t>00020210000000000150</t>
  </si>
  <si>
    <t>Дотации бюджетам бюджетной системы Российской Федерации</t>
  </si>
  <si>
    <t>Муниципальная программа "Формирование современной городской среды на территории Оекского муниципального образования на 2018-2024 годы"</t>
  </si>
  <si>
    <t>22.8.F2.55551</t>
  </si>
  <si>
    <t>Муниципальная программа «Формирование современной городской среды на территории Оекского муниципального образования на 2018-2024 годы"</t>
  </si>
  <si>
    <t>72620225555100000150</t>
  </si>
  <si>
    <t>228F255551</t>
  </si>
  <si>
    <t>Сумма, руб</t>
  </si>
  <si>
    <t>72611602020020000140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</si>
  <si>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</si>
  <si>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(kredit_bоok) 5. Пределы (вкладка)</t>
  </si>
  <si>
    <t>00020230024000000150</t>
  </si>
  <si>
    <t>72620249999100000150</t>
  </si>
  <si>
    <t>Премии и гранты</t>
  </si>
  <si>
    <t>350</t>
  </si>
  <si>
    <t>Исполнение судебных актов</t>
  </si>
  <si>
    <t>830</t>
  </si>
  <si>
    <t>Исполнение судебных актов РФ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</si>
  <si>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</si>
  <si>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>Организация и содержание мест захоронения</t>
  </si>
  <si>
    <t>9110060104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</si>
  <si>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</si>
  <si>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</si>
  <si>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360</t>
  </si>
  <si>
    <t>Иные выплаты населению</t>
  </si>
  <si>
    <t>Объем государственного долга на 1 января 2023 года</t>
  </si>
  <si>
    <t>Объем привлечения в 2023 году</t>
  </si>
  <si>
    <t>Объем погашения в 2023 году</t>
  </si>
  <si>
    <t xml:space="preserve">Верхний предел государственного долга на 1 января 2024 года </t>
  </si>
  <si>
    <t>880</t>
  </si>
  <si>
    <t>Проведение выборов и референдумов</t>
  </si>
  <si>
    <t>Специальные расходы</t>
  </si>
  <si>
    <t>2 02 25467 10 0000 150</t>
  </si>
  <si>
    <t>Субсидии бюджетам сельских поселений на обеспечение устойчивого развития сельских территорий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</si>
  <si>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</si>
  <si>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</si>
  <si>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</si>
  <si>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 xml:space="preserve"> к  решению Думы Оекского муниципального образования</t>
  </si>
  <si>
    <t>72620225467100000150</t>
  </si>
  <si>
    <t>2050000000</t>
  </si>
  <si>
    <t>Государственная программа Иркутской области «Развитие культуры» на 2019 - 2024 годы</t>
  </si>
  <si>
    <t>Развитие домов культуры за счет средств местного бюджета</t>
  </si>
  <si>
    <t>2050099005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</si>
  <si>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</si>
  <si>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</si>
  <si>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247</t>
  </si>
  <si>
    <t>Закупка энергетических ресурсов</t>
  </si>
  <si>
    <t>Реализация мероприятий перечня проектов народных инициатив  за счет средств областного и местного бюджета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</si>
  <si>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</si>
  <si>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</si>
  <si>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</si>
  <si>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 xml:space="preserve">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</si>
  <si>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72611406000000000430</t>
  </si>
  <si>
    <t>72611406020000000430</t>
  </si>
  <si>
    <t>72611406025100000430</t>
  </si>
  <si>
    <t xml:space="preserve">Мероприятия по формированию современной городской среды </t>
  </si>
  <si>
    <t>от "___" _________ 2021 г.  №______ Д/сп</t>
  </si>
  <si>
    <t>72610804020011000110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</si>
  <si>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</si>
  <si>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Уплата налога на имущество организаций и земельного налога</t>
  </si>
  <si>
    <t>НАЦИОНАЛЬНАЯ БЕЗОПАСНОСТЬ И ПРАВООХРАНИТЕЛЬНАЯ ДЕЯТЕЛЬНОСТЬ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</si>
  <si>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</si>
  <si>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</si>
  <si>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</si>
  <si>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</si>
  <si>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5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</si>
  <si>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</si>
  <si>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2024 год</t>
  </si>
  <si>
    <t xml:space="preserve">*субсидии на реализацию мероприятий перечня проектов народных инициатив  </t>
  </si>
  <si>
    <t>*субсидий на софинансирование мероприятий по созданию мест (площадок) накопления твердых коммунальных отходов</t>
  </si>
  <si>
    <t>*субсидии на развитие домов культуры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</si>
  <si>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</si>
  <si>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</si>
  <si>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Сумма на 2024 год</t>
  </si>
  <si>
    <t>Объем государственного долга на 1 января 2024 года</t>
  </si>
  <si>
    <t>Объем привлечения в 2024 году</t>
  </si>
  <si>
    <t>Объем погашения в 2024 году</t>
  </si>
  <si>
    <t xml:space="preserve">Верхний предел государственного долга на 1 января 2025 года </t>
  </si>
  <si>
    <t>ОХРАНА ОКРУЖАЮЩЕЙ СРЕДЫ</t>
  </si>
  <si>
    <t>Другие вопросы в области охраны окружающей среды</t>
  </si>
  <si>
    <t>06</t>
  </si>
  <si>
    <t>0600</t>
  </si>
  <si>
    <t>0605</t>
  </si>
  <si>
    <t>21.3.00.00000</t>
  </si>
  <si>
    <t>2130000000</t>
  </si>
  <si>
    <t>21300S2971</t>
  </si>
  <si>
    <t>Реализация программ по созданию мест (площадок) накопления твердых коммунальных отходов</t>
  </si>
  <si>
    <t>Муниципальная программа "Обращение с твердыми коммунальными отходами на территории Оекского муниципального образования на 2021-2023 годы"</t>
  </si>
  <si>
    <t>21.3.00.S2971</t>
  </si>
  <si>
    <t>20500S2100</t>
  </si>
  <si>
    <t>Реализация государственной программы Иркутской области «Развитие культуры» на 2019 - 2024 годы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</si>
  <si>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</si>
  <si>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</si>
  <si>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</si>
  <si>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сельских поселений в валюте Российской Федерации</t>
  </si>
  <si>
    <t>Изменение остатков средств</t>
  </si>
  <si>
    <t>Уменьшение прочих остатков денежных средств бюджетов сельских поселений</t>
  </si>
  <si>
    <t xml:space="preserve">Изменение остатков средств 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</si>
  <si>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</si>
  <si>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 кредитных организаций в валюте Российской Федерации</t>
  </si>
  <si>
    <t>Доходы от компенсации затрат государства</t>
  </si>
  <si>
    <t>(ПО ГЛАВНЫМ РАСПОРЯДИТЕЛЯМ СРЕДСТВ БЮДЖЕТА, РАЗДЕЛАМ, ПОДРАЗДЕЛАМ, ЦЕЛЕВЫМ СТАТЬЯМ (ГОСУДАРСТВЕННЫМ ПРОГРАММАМ И НЕПРОГРАММНЫМ НАПРАВЛЕНИЯМ ДЕЯТЕЛЬНОСТИ), ГРУППАМ ВИДОВ РАСХОДОВ КЛАССИФИКАЦИИ РАСХОДОВ БЮДЖЕТОВ)</t>
  </si>
  <si>
    <t>(ПО РАЗДЕЛАМ, ПОДРАЗДЕЛАМ, ЦЕЛЕВЫМ СТАТЬЯМ (ГОСУДАРСТВЕННЫМ ПРОГРАММАМ И НЕПРОГРАММНЫМ НАПРАВЛЕНИЯМ ДЕЯТЕЛЬНОСТИ), ГРУППАМ ВИДОВ РАСХОДОВ КЛАССИФИКАЦИИ РАСХОДОВ БЮДЖЕТОВ)</t>
  </si>
  <si>
    <t xml:space="preserve"> (ПО ГЛАВНЫМ РАСПОРЯДИТЕЛЯМ СРЕДСТВ БЮДЖЕТА, РАЗДЕЛАМ, ПОДРАЗДЕЛАМ, ЦЕЛЕВЫМ СТАТЬЯМ (ГОСУДАРСТВЕННЫМ ПРОГРАММАМ И НЕПРОГРАММНЫМ НАПРАВЛЕНИЯМ ДЕЯТЕЛЬНОСТИ), ГРУППАМ ВИДОВ РАСХОДОВ КЛАССИФИКАЦИИ РАСХОДОВ БЮДЖЕТОВ)</t>
  </si>
  <si>
    <t>6</t>
  </si>
  <si>
    <t>ПРОЧИЕ БЕЗВОЗМЕЗДНЫЕ ПОСТУПЛЕНИЯ</t>
  </si>
  <si>
    <t>72620705030100000150</t>
  </si>
  <si>
    <t>91400S2870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</si>
  <si>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</si>
  <si>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72620240014100000150</t>
  </si>
  <si>
    <t>ОБРАЗОВАНИЕ</t>
  </si>
  <si>
    <t>0700</t>
  </si>
  <si>
    <t>0704</t>
  </si>
  <si>
    <t>СРЕДНЕЕ ПРОФЕССИОНАЛЬНОЕ ОБРАЗОВАНИЕ</t>
  </si>
  <si>
    <t xml:space="preserve">9110060011 </t>
  </si>
  <si>
    <t>ПРОФЕССИОНАЛЬНАЯ ПОДГОТОВКА, ПЕРЕПОДГОТОВКА И ПОВЫШЕНИЕ КВАЛИФИКАЦИИ</t>
  </si>
  <si>
    <t>0705</t>
  </si>
  <si>
    <t>*субсидии местным бюджетам на реализацию общественно значимых проектов по благоустройству сельских территорий в рамках обеспечения комплексного развития сельских территорий</t>
  </si>
  <si>
    <t>Субсидия из областного бюджета местным бюджетам в целях софинансирования расходных обязательств на поддержку местных инициатив граждан, проживающих в сельской местности</t>
  </si>
  <si>
    <t>Муниципальная программа «Развитие дорожного хозяйства на территории Оекского муниципального образования на 2022-2024 годы"</t>
  </si>
  <si>
    <t xml:space="preserve">Муниципальная программа «Развитие дорожного хозяйства на территории Оекского муниципального образования на 2022-2024 годы" </t>
  </si>
  <si>
    <t>от "____" __________ 2022 г.  № ______ Д/сп</t>
  </si>
  <si>
    <t>от "____" _________ 2022 г.  № ______ Д/сп</t>
  </si>
  <si>
    <t xml:space="preserve">для формы (Mdolg) предельный V мунциипального долга в РД п. 13 </t>
  </si>
  <si>
    <t>от "____" ________ 2022 г.  № _______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</si>
  <si>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</si>
  <si>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</si>
  <si>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сельских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</si>
  <si>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72611105400000000120</t>
  </si>
  <si>
    <t>72610800000000000000</t>
  </si>
  <si>
    <t>72610804000010000110</t>
  </si>
  <si>
    <t>72611100000000000000</t>
  </si>
  <si>
    <t>72611105420000000120</t>
  </si>
  <si>
    <t>72611105420100000120</t>
  </si>
  <si>
    <t>72611300000000000000</t>
  </si>
  <si>
    <t>72611301000000000000</t>
  </si>
  <si>
    <t>72611301990000000130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</si>
  <si>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</si>
  <si>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</si>
  <si>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72611607000000000140</t>
  </si>
  <si>
    <t>72611607010000000140</t>
  </si>
  <si>
    <t>72611607010100000140</t>
  </si>
  <si>
    <t>72611600000000000000</t>
  </si>
  <si>
    <t>72611602000020000140</t>
  </si>
  <si>
    <t>72611400000000000000</t>
  </si>
  <si>
    <t>72611302060000000130</t>
  </si>
  <si>
    <t>72611302000000000000</t>
  </si>
  <si>
    <t>72611109000000000120</t>
  </si>
  <si>
    <t>72611109040000000120</t>
  </si>
  <si>
    <t xml:space="preserve">72611107000000000120
</t>
  </si>
  <si>
    <t xml:space="preserve">72611107010000000120
</t>
  </si>
  <si>
    <t>72620000000000000000</t>
  </si>
  <si>
    <t>72620200000000000000</t>
  </si>
  <si>
    <t>72620210000000000150</t>
  </si>
  <si>
    <t>72620216001000000150</t>
  </si>
  <si>
    <t>72620220000000000150</t>
  </si>
  <si>
    <t>72620229999000000150</t>
  </si>
  <si>
    <t>72620230000000000150</t>
  </si>
  <si>
    <r>
      <t>72620700000000000150</t>
    </r>
    <r>
      <rPr>
        <b/>
        <sz val="11"/>
        <color theme="0"/>
        <rFont val="Courier New"/>
        <family val="3"/>
        <charset val="204"/>
      </rPr>
      <t>.</t>
    </r>
  </si>
  <si>
    <t>72620240000000000150</t>
  </si>
  <si>
    <t>72620249999000000150</t>
  </si>
  <si>
    <t>72620240014000000150</t>
  </si>
  <si>
    <t>72620225269100000150</t>
  </si>
  <si>
    <t>Субсидии бюджетам сельских поселений на закупку контейнеров для раздельного накопления твердых коммунальных отходов</t>
  </si>
  <si>
    <t>Субсидии бюджетам на закупку контейнеров для раздельного накопления твердых коммунальных отходов</t>
  </si>
  <si>
    <t>72620225269000000150</t>
  </si>
  <si>
    <t xml:space="preserve"> Субсидии бюджетам на реализацию программ формирования современной городской среды</t>
  </si>
  <si>
    <t>72620225555000000150</t>
  </si>
  <si>
    <t>от "___" __________ 2022 г.  № ______ Д/сп</t>
  </si>
  <si>
    <t>Государственная поддержка закупки контейнеров для раздельного накопления твердых коммунальных отходов</t>
  </si>
  <si>
    <t>213G252690</t>
  </si>
  <si>
    <t>НА 2023 ГОД</t>
  </si>
  <si>
    <t>НА ПЛАНОВЫЙ ПЕРИОД  2024 И 2025 ГОДОВ</t>
  </si>
  <si>
    <t>2025 год</t>
  </si>
  <si>
    <t>НА ПЛАНОВЫЙ ПЕРИОД 2024 И 2025 ГОДОВ</t>
  </si>
  <si>
    <t>Сумма на 2025 год</t>
  </si>
  <si>
    <t>ВЕДОМСТВЕННАЯ СТРУКТУРА РАСХОДОВ БЮДЖЕТА ОЕКСКОГО МУНИЦИПАЛЬНОГО ОБРАЗОВАНИЯ  НА 2023 ГОД</t>
  </si>
  <si>
    <t>ВЕДОМСТВЕННАЯ СТРУКТУРА РАСХОДОВ БЮДЖЕТА  ОЕКСКОГО МУНИЦИПАЛЬНОГО ОБРАЗОВАНИЯ НА ПЛАНОВЫЙ ПЕРИОД 2024 И 2025 ГОДОВ</t>
  </si>
  <si>
    <t>ВЕДОМСТВЕННАЯ СТРУКТУРА РАСХОДОВ БЮДЖЕТА ОЕКСКОГО МУНИЦИПАЛЬНОГО ОБРАЗОВАНИЯ НА 2023 ГОД</t>
  </si>
  <si>
    <t>ВЕДОМСТВЕННАЯ СТРУКТУРА РАСХОДОВ БЮДЖЕТА ОЕКСКОГО МУНИЦИПАЛЬНОГО ОБРАЗОВАНИЯ  НА ПЛАНОВЫЙ ПЕРИОД 2024 И 2025 ГОДОВ</t>
  </si>
  <si>
    <t xml:space="preserve"> ИСТОЧНИКИ  ВНУТРЕННЕГО ФИНАНСИРОВАНИЯ ДЕФИЦИТА БЮДЖЕТА ОЕКСКОГО МУНИЦИПАЛЬНОГО ОБРАЗОВАНИЯ НА 2023 ГОД</t>
  </si>
  <si>
    <t xml:space="preserve"> ИСТОЧНИКИ  ВНУТРЕННЕГО ФИНАНСИРОВАНИЯ ДЕФИЦИТА БЮДЖЕТА ОЕКСКОГО МУНИЦИПАЛЬНОГО ОБРАЗОВАНИЯ НА ПЛАНОВЫЙ ПЕРИОД 2024 И 2025 ГОДОВ</t>
  </si>
  <si>
    <t>РАСПРЕДЕЛЕНИЕ БЮДЖЕТНЫХ АССИГНОВАНИЙ НА РЕАЛИЗАЦИЮ МУНИЦИПАЛЬНЫХ  ПРОГРАММ ОЕКСКОГО МУНИЦИПАЛЬНОГО ОБРАЗОВАНИЯ НА 2023 ГОД</t>
  </si>
  <si>
    <t>РАСПРЕДЕЛЕНИЕ БЮДЖЕТНЫХ АССИГНОВАНИЙ НА РЕАЛИЗАЦИЮ МУНИЦИПАЛЬНЫХ  ПРОГРАММ ОЕКСКОГО МУНИЦИПАЛЬНОГО ОБРАЗОВАНИЯ НА ПЛАНОВЫЙ ПЕРИОД 2024 И 2025 ГОДОВ</t>
  </si>
  <si>
    <t>ПРОГРАММА МУНИЦИПАЛЬНЫХ ВНУТРЕННИХ ЗАИМСТВОВАНИЙ ОЕКСКОГО МУНИЦИПАЛЬНОГО ОБРАЗОВАНИЯ  НА 2023 ГОД</t>
  </si>
  <si>
    <t>Объем государственного долга на 1 января 2025 года</t>
  </si>
  <si>
    <t>Объем привлечения в 2025 году</t>
  </si>
  <si>
    <t>Объем погашения в 2025 году</t>
  </si>
  <si>
    <t xml:space="preserve">Верхний предел государственного долга на 1 января 2026 года </t>
  </si>
  <si>
    <t>ПРОГРАММА МУНИЦИПАЛЬНЫХ ВНУТРЕННИХ ЗАИМСТВОВАНИЙ ОЕКСКОГО МУНИЦИПАЛЬНОГО ОБРАЗОВАНИЯ  НА 2024 и 2025 ГОДЫ</t>
  </si>
  <si>
    <t>Муниципальная программа "Уличное освещение Оекского муниципального образования на 2023-2025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</si>
</sst>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"/>
    <numFmt numFmtId="166" formatCode="#,##0.00_ ;[Red]\-#,##0.00\ "/>
    <numFmt numFmtId="167" formatCode="dd\.mm\.yyyy"/>
    <numFmt numFmtId="168" formatCode="#,##0.00_ ;\-#,##0.00"/>
  </numFmts>
  <fonts count="8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Arial Cyr"/>
      <charset val="204"/>
    </font>
    <font>
      <sz val="10"/>
      <color indexed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14"/>
      <name val="Arial Cyr"/>
      <charset val="204"/>
    </font>
    <font>
      <sz val="10"/>
      <color indexed="14"/>
      <name val="Arial Cyr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sz val="11"/>
      <name val="Courier New"/>
      <family val="3"/>
      <charset val="204"/>
    </font>
    <font>
      <b/>
      <sz val="10"/>
      <name val="Courier New"/>
      <family val="3"/>
      <charset val="204"/>
    </font>
    <font>
      <b/>
      <sz val="11"/>
      <name val="Courier New"/>
      <family val="3"/>
      <charset val="204"/>
    </font>
    <font>
      <sz val="10"/>
      <name val="Courier New"/>
      <family val="3"/>
      <charset val="204"/>
    </font>
    <font>
      <i/>
      <sz val="11"/>
      <name val="Courier New"/>
      <family val="3"/>
      <charset val="204"/>
    </font>
    <font>
      <b/>
      <i/>
      <sz val="11"/>
      <name val="Courier New"/>
      <family val="3"/>
      <charset val="204"/>
    </font>
    <font>
      <b/>
      <sz val="12"/>
      <name val="Courier New"/>
      <family val="3"/>
      <charset val="204"/>
    </font>
    <font>
      <sz val="11"/>
      <color indexed="8"/>
      <name val="Courier New"/>
      <family val="3"/>
      <charset val="204"/>
    </font>
    <font>
      <sz val="8"/>
      <name val="Courier New"/>
      <family val="3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Courier New"/>
      <family val="3"/>
      <charset val="204"/>
    </font>
    <font>
      <vertAlign val="superscript"/>
      <sz val="14"/>
      <name val="Times New Roman"/>
      <family val="1"/>
      <charset val="204"/>
    </font>
    <font>
      <vertAlign val="superscript"/>
      <sz val="8"/>
      <name val="Courier New"/>
      <family val="3"/>
      <charset val="204"/>
    </font>
    <font>
      <sz val="11"/>
      <color rgb="FFFF0000"/>
      <name val="Courier New"/>
      <family val="3"/>
      <charset val="204"/>
    </font>
    <font>
      <sz val="10"/>
      <color rgb="FFFF0000"/>
      <name val="Arial"/>
      <family val="2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b/>
      <sz val="11"/>
      <color indexed="8"/>
      <name val="Courier New"/>
      <family val="3"/>
      <charset val="204"/>
    </font>
    <font>
      <sz val="14"/>
      <name val="Courier New"/>
      <family val="3"/>
      <charset val="204"/>
    </font>
    <font>
      <vertAlign val="superscript"/>
      <sz val="10"/>
      <name val="Courier New"/>
      <family val="3"/>
      <charset val="204"/>
    </font>
    <font>
      <vertAlign val="superscript"/>
      <sz val="14"/>
      <name val="Courier New"/>
      <family val="3"/>
      <charset val="204"/>
    </font>
    <font>
      <sz val="11"/>
      <color theme="3" tint="0.39997558519241921"/>
      <name val="Courier New"/>
      <family val="3"/>
      <charset val="204"/>
    </font>
    <font>
      <b/>
      <i/>
      <sz val="11"/>
      <color theme="3" tint="0.39997558519241921"/>
      <name val="Courier New"/>
      <family val="3"/>
      <charset val="204"/>
    </font>
    <font>
      <b/>
      <sz val="11"/>
      <color theme="3" tint="0.39997558519241921"/>
      <name val="Courier New"/>
      <family val="3"/>
      <charset val="204"/>
    </font>
    <font>
      <i/>
      <sz val="11"/>
      <color theme="3" tint="0.39997558519241921"/>
      <name val="Courier New"/>
      <family val="3"/>
      <charset val="204"/>
    </font>
    <font>
      <sz val="11"/>
      <color theme="4"/>
      <name val="Courier New"/>
      <family val="3"/>
      <charset val="204"/>
    </font>
    <font>
      <b/>
      <sz val="11"/>
      <color theme="4" tint="-0.249977111117893"/>
      <name val="Courier New"/>
      <family val="3"/>
      <charset val="204"/>
    </font>
    <font>
      <sz val="11"/>
      <color theme="4" tint="-0.249977111117893"/>
      <name val="Courier New"/>
      <family val="3"/>
      <charset val="204"/>
    </font>
    <font>
      <sz val="8"/>
      <color rgb="FF000000"/>
      <name val="Arial Cyr"/>
    </font>
    <font>
      <sz val="11"/>
      <color rgb="FF000000"/>
      <name val="Courier New"/>
      <family val="3"/>
      <charset val="204"/>
    </font>
    <font>
      <sz val="11"/>
      <color theme="1"/>
      <name val="Courier New"/>
      <family val="3"/>
      <charset val="204"/>
    </font>
    <font>
      <sz val="10"/>
      <color rgb="FFFF0000"/>
      <name val="Arial Cyr"/>
      <charset val="204"/>
    </font>
    <font>
      <b/>
      <sz val="11"/>
      <color rgb="FFFF0000"/>
      <name val="Courier New"/>
      <family val="3"/>
      <charset val="204"/>
    </font>
    <font>
      <i/>
      <sz val="11"/>
      <color theme="4" tint="-0.249977111117893"/>
      <name val="Courier New"/>
      <family val="3"/>
      <charset val="204"/>
    </font>
    <font>
      <b/>
      <i/>
      <sz val="11"/>
      <color theme="4" tint="-0.249977111117893"/>
      <name val="Courier New"/>
      <family val="3"/>
      <charset val="204"/>
    </font>
    <font>
      <b/>
      <sz val="11"/>
      <color theme="0"/>
      <name val="Courier New"/>
      <family val="3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1"/>
      <color rgb="FFFF0000"/>
      <name val="Courier New"/>
      <family val="3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10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91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2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3" borderId="0" applyNumberFormat="0" applyBorder="0" applyAlignment="0" applyProtection="0"/>
    <xf numFmtId="0" fontId="19" fillId="10" borderId="0" applyNumberFormat="0" applyBorder="0" applyAlignment="0" applyProtection="0"/>
    <xf numFmtId="0" fontId="19" fillId="7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3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0" borderId="0" applyNumberFormat="0" applyBorder="0" applyAlignment="0" applyProtection="0"/>
    <xf numFmtId="0" fontId="19" fillId="15" borderId="0" applyNumberFormat="0" applyBorder="0" applyAlignment="0" applyProtection="0"/>
    <xf numFmtId="0" fontId="20" fillId="3" borderId="1" applyNumberFormat="0" applyAlignment="0" applyProtection="0"/>
    <xf numFmtId="0" fontId="21" fillId="2" borderId="2" applyNumberFormat="0" applyAlignment="0" applyProtection="0"/>
    <xf numFmtId="0" fontId="22" fillId="2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16" borderId="7" applyNumberFormat="0" applyAlignment="0" applyProtection="0"/>
    <xf numFmtId="0" fontId="28" fillId="0" borderId="0" applyNumberFormat="0" applyFill="0" applyBorder="0" applyAlignment="0" applyProtection="0"/>
    <xf numFmtId="0" fontId="29" fillId="8" borderId="0" applyNumberFormat="0" applyBorder="0" applyAlignment="0" applyProtection="0"/>
    <xf numFmtId="0" fontId="17" fillId="0" borderId="0"/>
    <xf numFmtId="0" fontId="30" fillId="17" borderId="0" applyNumberFormat="0" applyBorder="0" applyAlignment="0" applyProtection="0"/>
    <xf numFmtId="0" fontId="31" fillId="0" borderId="0" applyNumberFormat="0" applyFill="0" applyBorder="0" applyAlignment="0" applyProtection="0"/>
    <xf numFmtId="0" fontId="2" fillId="4" borderId="8" applyNumberFormat="0" applyFont="0" applyAlignment="0" applyProtection="0"/>
    <xf numFmtId="0" fontId="32" fillId="0" borderId="9" applyNumberFormat="0" applyFill="0" applyAlignment="0" applyProtection="0"/>
    <xf numFmtId="0" fontId="17" fillId="0" borderId="0"/>
    <xf numFmtId="0" fontId="33" fillId="0" borderId="0" applyNumberFormat="0" applyFill="0" applyBorder="0" applyAlignment="0" applyProtection="0"/>
    <xf numFmtId="0" fontId="34" fillId="18" borderId="0" applyNumberFormat="0" applyBorder="0" applyAlignment="0" applyProtection="0"/>
    <xf numFmtId="0" fontId="2" fillId="0" borderId="0"/>
    <xf numFmtId="0" fontId="64" fillId="0" borderId="63">
      <alignment horizontal="left" wrapText="1"/>
    </xf>
    <xf numFmtId="49" fontId="64" fillId="0" borderId="64">
      <alignment horizontal="center" wrapText="1"/>
    </xf>
    <xf numFmtId="0" fontId="1" fillId="0" borderId="0"/>
    <xf numFmtId="0" fontId="64" fillId="0" borderId="66">
      <alignment horizontal="left" wrapText="1" indent="2"/>
    </xf>
    <xf numFmtId="49" fontId="64" fillId="0" borderId="62">
      <alignment horizontal="center" vertical="center"/>
    </xf>
    <xf numFmtId="49" fontId="64" fillId="0" borderId="64">
      <alignment horizontal="center"/>
    </xf>
    <xf numFmtId="4" fontId="64" fillId="0" borderId="64">
      <alignment horizontal="right" shrinkToFit="1"/>
    </xf>
    <xf numFmtId="0" fontId="72" fillId="0" borderId="0"/>
    <xf numFmtId="0" fontId="73" fillId="0" borderId="0"/>
    <xf numFmtId="0" fontId="74" fillId="0" borderId="0">
      <alignment horizontal="center"/>
    </xf>
    <xf numFmtId="0" fontId="64" fillId="0" borderId="74">
      <alignment horizontal="center"/>
    </xf>
    <xf numFmtId="0" fontId="75" fillId="0" borderId="0">
      <alignment horizontal="right"/>
    </xf>
    <xf numFmtId="0" fontId="74" fillId="0" borderId="0"/>
    <xf numFmtId="0" fontId="76" fillId="0" borderId="0"/>
    <xf numFmtId="0" fontId="76" fillId="0" borderId="75"/>
    <xf numFmtId="0" fontId="64" fillId="0" borderId="76">
      <alignment horizontal="center"/>
    </xf>
    <xf numFmtId="0" fontId="75" fillId="0" borderId="77">
      <alignment horizontal="right"/>
    </xf>
    <xf numFmtId="0" fontId="64" fillId="0" borderId="0"/>
    <xf numFmtId="0" fontId="64" fillId="0" borderId="78">
      <alignment horizontal="right"/>
    </xf>
    <xf numFmtId="49" fontId="64" fillId="0" borderId="79">
      <alignment horizontal="center"/>
    </xf>
    <xf numFmtId="0" fontId="75" fillId="0" borderId="80">
      <alignment horizontal="right"/>
    </xf>
    <xf numFmtId="0" fontId="77" fillId="0" borderId="0"/>
    <xf numFmtId="167" fontId="64" fillId="0" borderId="81">
      <alignment horizontal="center"/>
    </xf>
    <xf numFmtId="0" fontId="64" fillId="0" borderId="0">
      <alignment horizontal="left"/>
    </xf>
    <xf numFmtId="49" fontId="64" fillId="0" borderId="0"/>
    <xf numFmtId="49" fontId="64" fillId="0" borderId="78">
      <alignment horizontal="right" vertical="center"/>
    </xf>
    <xf numFmtId="49" fontId="64" fillId="0" borderId="81">
      <alignment horizontal="center" vertical="center"/>
    </xf>
    <xf numFmtId="0" fontId="64" fillId="0" borderId="74">
      <alignment horizontal="left" wrapText="1"/>
    </xf>
    <xf numFmtId="49" fontId="64" fillId="0" borderId="81">
      <alignment horizontal="center"/>
    </xf>
    <xf numFmtId="0" fontId="64" fillId="0" borderId="82">
      <alignment horizontal="left" wrapText="1"/>
    </xf>
    <xf numFmtId="49" fontId="64" fillId="0" borderId="78">
      <alignment horizontal="right"/>
    </xf>
    <xf numFmtId="0" fontId="64" fillId="0" borderId="83">
      <alignment horizontal="left"/>
    </xf>
    <xf numFmtId="49" fontId="64" fillId="0" borderId="83"/>
    <xf numFmtId="49" fontId="64" fillId="0" borderId="78"/>
    <xf numFmtId="49" fontId="64" fillId="0" borderId="84">
      <alignment horizontal="center"/>
    </xf>
    <xf numFmtId="0" fontId="74" fillId="0" borderId="74">
      <alignment horizontal="center"/>
    </xf>
    <xf numFmtId="0" fontId="64" fillId="0" borderId="62">
      <alignment horizontal="center" vertical="top" wrapText="1"/>
    </xf>
    <xf numFmtId="49" fontId="64" fillId="0" borderId="62">
      <alignment horizontal="center" vertical="top" wrapText="1"/>
    </xf>
    <xf numFmtId="0" fontId="73" fillId="0" borderId="85"/>
    <xf numFmtId="0" fontId="73" fillId="0" borderId="77"/>
    <xf numFmtId="0" fontId="64" fillId="0" borderId="62">
      <alignment horizontal="center" vertical="center"/>
    </xf>
    <xf numFmtId="0" fontId="64" fillId="0" borderId="76">
      <alignment horizontal="center" vertical="center"/>
    </xf>
    <xf numFmtId="49" fontId="64" fillId="0" borderId="76">
      <alignment horizontal="center" vertical="center"/>
    </xf>
    <xf numFmtId="0" fontId="64" fillId="0" borderId="86">
      <alignment horizontal="left" wrapText="1"/>
    </xf>
    <xf numFmtId="49" fontId="64" fillId="0" borderId="87">
      <alignment horizontal="center" wrapText="1"/>
    </xf>
    <xf numFmtId="49" fontId="64" fillId="0" borderId="88">
      <alignment horizontal="center"/>
    </xf>
    <xf numFmtId="4" fontId="64" fillId="0" borderId="88">
      <alignment horizontal="right" shrinkToFit="1"/>
    </xf>
    <xf numFmtId="0" fontId="64" fillId="0" borderId="89">
      <alignment horizontal="left" wrapText="1"/>
    </xf>
    <xf numFmtId="49" fontId="64" fillId="0" borderId="90">
      <alignment horizontal="center" shrinkToFit="1"/>
    </xf>
    <xf numFmtId="49" fontId="64" fillId="0" borderId="91">
      <alignment horizontal="center"/>
    </xf>
    <xf numFmtId="4" fontId="64" fillId="0" borderId="91">
      <alignment horizontal="right" shrinkToFit="1"/>
    </xf>
    <xf numFmtId="49" fontId="64" fillId="0" borderId="92">
      <alignment horizontal="center" shrinkToFit="1"/>
    </xf>
    <xf numFmtId="49" fontId="64" fillId="0" borderId="0">
      <alignment horizontal="right"/>
    </xf>
    <xf numFmtId="0" fontId="74" fillId="0" borderId="77">
      <alignment horizontal="center"/>
    </xf>
    <xf numFmtId="0" fontId="64" fillId="0" borderId="76">
      <alignment horizontal="center" vertical="center" shrinkToFit="1"/>
    </xf>
    <xf numFmtId="49" fontId="64" fillId="0" borderId="76">
      <alignment horizontal="center" vertical="center" shrinkToFit="1"/>
    </xf>
    <xf numFmtId="49" fontId="73" fillId="0" borderId="77"/>
    <xf numFmtId="0" fontId="64" fillId="0" borderId="87">
      <alignment horizontal="center" shrinkToFit="1"/>
    </xf>
    <xf numFmtId="4" fontId="64" fillId="0" borderId="93">
      <alignment horizontal="right" shrinkToFit="1"/>
    </xf>
    <xf numFmtId="49" fontId="73" fillId="0" borderId="80"/>
    <xf numFmtId="0" fontId="64" fillId="0" borderId="90">
      <alignment horizontal="center" shrinkToFit="1"/>
    </xf>
    <xf numFmtId="168" fontId="64" fillId="0" borderId="91">
      <alignment horizontal="right" shrinkToFit="1"/>
    </xf>
    <xf numFmtId="168" fontId="64" fillId="0" borderId="94">
      <alignment horizontal="right" shrinkToFit="1"/>
    </xf>
    <xf numFmtId="49" fontId="64" fillId="0" borderId="92">
      <alignment horizontal="center" wrapText="1"/>
    </xf>
    <xf numFmtId="4" fontId="64" fillId="0" borderId="64">
      <alignment horizontal="right" wrapText="1"/>
    </xf>
    <xf numFmtId="4" fontId="64" fillId="0" borderId="66">
      <alignment horizontal="right" wrapText="1"/>
    </xf>
    <xf numFmtId="0" fontId="73" fillId="0" borderId="80">
      <alignment wrapText="1"/>
    </xf>
    <xf numFmtId="0" fontId="64" fillId="0" borderId="95">
      <alignment horizontal="left" wrapText="1"/>
    </xf>
    <xf numFmtId="49" fontId="64" fillId="0" borderId="96">
      <alignment horizontal="center" shrinkToFit="1"/>
    </xf>
    <xf numFmtId="49" fontId="64" fillId="0" borderId="97">
      <alignment horizontal="center"/>
    </xf>
    <xf numFmtId="4" fontId="64" fillId="0" borderId="97">
      <alignment horizontal="right" shrinkToFit="1"/>
    </xf>
    <xf numFmtId="49" fontId="64" fillId="0" borderId="98">
      <alignment horizontal="center"/>
    </xf>
    <xf numFmtId="0" fontId="73" fillId="0" borderId="80"/>
    <xf numFmtId="0" fontId="77" fillId="0" borderId="83"/>
    <xf numFmtId="0" fontId="77" fillId="0" borderId="99"/>
    <xf numFmtId="0" fontId="64" fillId="0" borderId="0">
      <alignment wrapText="1"/>
    </xf>
    <xf numFmtId="49" fontId="64" fillId="0" borderId="0">
      <alignment wrapText="1"/>
    </xf>
    <xf numFmtId="49" fontId="64" fillId="0" borderId="0">
      <alignment horizontal="center"/>
    </xf>
    <xf numFmtId="49" fontId="78" fillId="0" borderId="0"/>
    <xf numFmtId="0" fontId="64" fillId="0" borderId="74">
      <alignment horizontal="left"/>
    </xf>
    <xf numFmtId="49" fontId="64" fillId="0" borderId="74">
      <alignment horizontal="left"/>
    </xf>
    <xf numFmtId="0" fontId="64" fillId="0" borderId="74">
      <alignment horizontal="center" shrinkToFit="1"/>
    </xf>
    <xf numFmtId="49" fontId="64" fillId="0" borderId="74">
      <alignment horizontal="center" vertical="center" shrinkToFit="1"/>
    </xf>
    <xf numFmtId="49" fontId="73" fillId="0" borderId="74">
      <alignment shrinkToFit="1"/>
    </xf>
    <xf numFmtId="49" fontId="64" fillId="0" borderId="74">
      <alignment horizontal="right"/>
    </xf>
    <xf numFmtId="0" fontId="64" fillId="0" borderId="87">
      <alignment horizontal="center" vertical="center" shrinkToFit="1"/>
    </xf>
    <xf numFmtId="49" fontId="64" fillId="0" borderId="88">
      <alignment horizontal="center" vertical="center"/>
    </xf>
    <xf numFmtId="0" fontId="64" fillId="0" borderId="86">
      <alignment horizontal="left" wrapText="1" indent="2"/>
    </xf>
    <xf numFmtId="0" fontId="64" fillId="0" borderId="100">
      <alignment horizontal="center" vertical="center" shrinkToFit="1"/>
    </xf>
    <xf numFmtId="168" fontId="64" fillId="0" borderId="62">
      <alignment horizontal="right" vertical="center" shrinkToFit="1"/>
    </xf>
    <xf numFmtId="168" fontId="64" fillId="0" borderId="95">
      <alignment horizontal="right" vertical="center" shrinkToFit="1"/>
    </xf>
    <xf numFmtId="0" fontId="64" fillId="0" borderId="101">
      <alignment horizontal="left" wrapText="1"/>
    </xf>
    <xf numFmtId="4" fontId="64" fillId="0" borderId="62">
      <alignment horizontal="right" shrinkToFit="1"/>
    </xf>
    <xf numFmtId="4" fontId="64" fillId="0" borderId="95">
      <alignment horizontal="right" shrinkToFit="1"/>
    </xf>
    <xf numFmtId="0" fontId="64" fillId="0" borderId="89">
      <alignment horizontal="left" wrapText="1" indent="2"/>
    </xf>
    <xf numFmtId="0" fontId="79" fillId="0" borderId="95">
      <alignment wrapText="1"/>
    </xf>
    <xf numFmtId="0" fontId="79" fillId="0" borderId="95"/>
    <xf numFmtId="0" fontId="79" fillId="20" borderId="95">
      <alignment wrapText="1"/>
    </xf>
    <xf numFmtId="0" fontId="64" fillId="20" borderId="63">
      <alignment horizontal="left" wrapText="1"/>
    </xf>
    <xf numFmtId="49" fontId="64" fillId="0" borderId="95">
      <alignment horizontal="center" shrinkToFit="1"/>
    </xf>
    <xf numFmtId="49" fontId="64" fillId="0" borderId="62">
      <alignment horizontal="center" vertical="center" shrinkToFit="1"/>
    </xf>
    <xf numFmtId="0" fontId="73" fillId="0" borderId="83">
      <alignment horizontal="left"/>
    </xf>
    <xf numFmtId="0" fontId="73" fillId="0" borderId="99">
      <alignment horizontal="left" wrapText="1"/>
    </xf>
    <xf numFmtId="0" fontId="73" fillId="0" borderId="99">
      <alignment horizontal="left"/>
    </xf>
    <xf numFmtId="0" fontId="64" fillId="0" borderId="99"/>
    <xf numFmtId="49" fontId="73" fillId="0" borderId="99"/>
    <xf numFmtId="0" fontId="73" fillId="0" borderId="0">
      <alignment horizontal="left"/>
    </xf>
    <xf numFmtId="0" fontId="73" fillId="0" borderId="0">
      <alignment horizontal="left" wrapText="1"/>
    </xf>
    <xf numFmtId="49" fontId="73" fillId="0" borderId="0"/>
    <xf numFmtId="0" fontId="64" fillId="0" borderId="0">
      <alignment horizontal="center" wrapText="1"/>
    </xf>
    <xf numFmtId="0" fontId="64" fillId="0" borderId="74">
      <alignment horizontal="center" wrapText="1"/>
    </xf>
    <xf numFmtId="0" fontId="80" fillId="0" borderId="0">
      <alignment horizontal="center"/>
    </xf>
    <xf numFmtId="0" fontId="80" fillId="0" borderId="83">
      <alignment horizontal="center"/>
    </xf>
    <xf numFmtId="0" fontId="73" fillId="0" borderId="0">
      <alignment horizontal="center"/>
    </xf>
    <xf numFmtId="0" fontId="78" fillId="0" borderId="0">
      <alignment horizontal="left"/>
    </xf>
    <xf numFmtId="49" fontId="64" fillId="0" borderId="0">
      <alignment horizontal="left"/>
    </xf>
    <xf numFmtId="49" fontId="64" fillId="0" borderId="0">
      <alignment horizontal="center" wrapText="1"/>
    </xf>
    <xf numFmtId="0" fontId="64" fillId="0" borderId="0">
      <alignment horizontal="center"/>
    </xf>
    <xf numFmtId="0" fontId="79" fillId="0" borderId="0"/>
    <xf numFmtId="0" fontId="77" fillId="0" borderId="74"/>
    <xf numFmtId="0" fontId="73" fillId="0" borderId="74"/>
    <xf numFmtId="0" fontId="73" fillId="0" borderId="62">
      <alignment horizontal="left" wrapText="1"/>
    </xf>
    <xf numFmtId="0" fontId="73" fillId="0" borderId="83"/>
    <xf numFmtId="0" fontId="72" fillId="0" borderId="0"/>
    <xf numFmtId="0" fontId="72" fillId="0" borderId="0"/>
    <xf numFmtId="0" fontId="72" fillId="0" borderId="0"/>
    <xf numFmtId="0" fontId="77" fillId="0" borderId="0"/>
    <xf numFmtId="0" fontId="77" fillId="0" borderId="0"/>
    <xf numFmtId="0" fontId="81" fillId="21" borderId="0"/>
    <xf numFmtId="0" fontId="77" fillId="0" borderId="0"/>
    <xf numFmtId="0" fontId="73" fillId="0" borderId="62">
      <alignment horizontal="left"/>
    </xf>
    <xf numFmtId="0" fontId="82" fillId="0" borderId="0">
      <alignment horizontal="right"/>
    </xf>
    <xf numFmtId="0" fontId="82" fillId="0" borderId="77">
      <alignment horizontal="right"/>
    </xf>
    <xf numFmtId="0" fontId="82" fillId="0" borderId="80">
      <alignment horizontal="right"/>
    </xf>
    <xf numFmtId="0" fontId="83" fillId="0" borderId="0"/>
    <xf numFmtId="0" fontId="83" fillId="0" borderId="83"/>
    <xf numFmtId="0" fontId="83" fillId="0" borderId="99"/>
    <xf numFmtId="0" fontId="84" fillId="0" borderId="95">
      <alignment wrapText="1"/>
    </xf>
    <xf numFmtId="0" fontId="84" fillId="0" borderId="95"/>
    <xf numFmtId="0" fontId="84" fillId="20" borderId="95">
      <alignment wrapText="1"/>
    </xf>
    <xf numFmtId="0" fontId="84" fillId="0" borderId="0"/>
    <xf numFmtId="0" fontId="83" fillId="0" borderId="74"/>
    <xf numFmtId="0" fontId="83" fillId="0" borderId="0"/>
    <xf numFmtId="0" fontId="83" fillId="0" borderId="0"/>
    <xf numFmtId="0" fontId="85" fillId="21" borderId="0"/>
    <xf numFmtId="0" fontId="83" fillId="0" borderId="0"/>
  </cellStyleXfs>
  <cellXfs count="830">
    <xf numFmtId="0" fontId="0" fillId="0" borderId="0" xfId="0"/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wrapText="1"/>
    </xf>
    <xf numFmtId="0" fontId="2" fillId="0" borderId="0" xfId="0" applyFont="1" applyBorder="1"/>
    <xf numFmtId="0" fontId="9" fillId="0" borderId="0" xfId="0" applyFont="1"/>
    <xf numFmtId="0" fontId="10" fillId="0" borderId="0" xfId="0" applyFont="1" applyAlignment="1"/>
    <xf numFmtId="1" fontId="9" fillId="0" borderId="0" xfId="0" applyNumberFormat="1" applyFont="1"/>
    <xf numFmtId="0" fontId="9" fillId="0" borderId="0" xfId="0" applyFont="1" applyBorder="1"/>
    <xf numFmtId="0" fontId="9" fillId="0" borderId="0" xfId="0" applyFont="1" applyAlignment="1">
      <alignment wrapText="1"/>
    </xf>
    <xf numFmtId="1" fontId="11" fillId="0" borderId="0" xfId="0" applyNumberFormat="1" applyFont="1"/>
    <xf numFmtId="0" fontId="8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1" fontId="13" fillId="0" borderId="0" xfId="0" applyNumberFormat="1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5" fillId="0" borderId="0" xfId="0" applyFont="1" applyFill="1" applyBorder="1" applyAlignment="1">
      <alignment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12" fillId="0" borderId="0" xfId="36" applyFont="1" applyFill="1" applyBorder="1"/>
    <xf numFmtId="165" fontId="12" fillId="0" borderId="0" xfId="36" applyNumberFormat="1" applyFont="1" applyFill="1" applyBorder="1"/>
    <xf numFmtId="4" fontId="12" fillId="0" borderId="0" xfId="36" applyNumberFormat="1" applyFont="1" applyFill="1" applyBorder="1"/>
    <xf numFmtId="0" fontId="16" fillId="0" borderId="0" xfId="36" applyFont="1" applyFill="1" applyBorder="1"/>
    <xf numFmtId="164" fontId="13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164" fontId="9" fillId="0" borderId="0" xfId="0" applyNumberFormat="1" applyFont="1"/>
    <xf numFmtId="0" fontId="38" fillId="0" borderId="0" xfId="0" applyFont="1" applyAlignment="1">
      <alignment wrapText="1"/>
    </xf>
    <xf numFmtId="0" fontId="37" fillId="0" borderId="0" xfId="0" applyFont="1" applyAlignment="1"/>
    <xf numFmtId="0" fontId="39" fillId="0" borderId="0" xfId="0" applyFont="1" applyBorder="1"/>
    <xf numFmtId="0" fontId="37" fillId="0" borderId="0" xfId="0" applyFont="1" applyBorder="1"/>
    <xf numFmtId="0" fontId="37" fillId="0" borderId="22" xfId="0" applyFont="1" applyBorder="1" applyAlignment="1">
      <alignment horizontal="center"/>
    </xf>
    <xf numFmtId="0" fontId="37" fillId="0" borderId="32" xfId="0" applyFont="1" applyBorder="1" applyAlignment="1">
      <alignment horizontal="center"/>
    </xf>
    <xf numFmtId="0" fontId="36" fillId="0" borderId="14" xfId="0" applyFont="1" applyBorder="1"/>
    <xf numFmtId="0" fontId="40" fillId="0" borderId="13" xfId="0" applyFont="1" applyBorder="1" applyAlignment="1">
      <alignment wrapText="1"/>
    </xf>
    <xf numFmtId="49" fontId="40" fillId="0" borderId="14" xfId="0" applyNumberFormat="1" applyFont="1" applyBorder="1"/>
    <xf numFmtId="0" fontId="36" fillId="0" borderId="13" xfId="0" applyFont="1" applyBorder="1" applyAlignment="1">
      <alignment wrapText="1"/>
    </xf>
    <xf numFmtId="49" fontId="36" fillId="0" borderId="14" xfId="0" applyNumberFormat="1" applyFont="1" applyBorder="1"/>
    <xf numFmtId="0" fontId="36" fillId="0" borderId="16" xfId="0" applyFont="1" applyBorder="1" applyAlignment="1">
      <alignment wrapText="1"/>
    </xf>
    <xf numFmtId="49" fontId="36" fillId="0" borderId="17" xfId="0" applyNumberFormat="1" applyFont="1" applyBorder="1"/>
    <xf numFmtId="0" fontId="38" fillId="0" borderId="13" xfId="0" applyFont="1" applyBorder="1" applyAlignment="1">
      <alignment wrapText="1"/>
    </xf>
    <xf numFmtId="0" fontId="41" fillId="0" borderId="13" xfId="0" applyFont="1" applyBorder="1" applyAlignment="1">
      <alignment wrapText="1"/>
    </xf>
    <xf numFmtId="0" fontId="39" fillId="0" borderId="0" xfId="0" applyFont="1"/>
    <xf numFmtId="0" fontId="36" fillId="0" borderId="0" xfId="0" applyFont="1"/>
    <xf numFmtId="0" fontId="36" fillId="0" borderId="13" xfId="0" applyFont="1" applyFill="1" applyBorder="1" applyAlignment="1">
      <alignment horizontal="left" vertical="top" wrapText="1"/>
    </xf>
    <xf numFmtId="0" fontId="40" fillId="0" borderId="13" xfId="0" applyFont="1" applyBorder="1"/>
    <xf numFmtId="0" fontId="36" fillId="0" borderId="21" xfId="0" applyFont="1" applyBorder="1"/>
    <xf numFmtId="0" fontId="38" fillId="0" borderId="0" xfId="0" applyFont="1"/>
    <xf numFmtId="0" fontId="38" fillId="0" borderId="0" xfId="0" applyFont="1" applyAlignment="1">
      <alignment horizontal="right"/>
    </xf>
    <xf numFmtId="0" fontId="36" fillId="0" borderId="21" xfId="0" applyFont="1" applyBorder="1" applyAlignment="1">
      <alignment horizontal="center"/>
    </xf>
    <xf numFmtId="0" fontId="36" fillId="0" borderId="37" xfId="0" applyFont="1" applyBorder="1" applyAlignment="1">
      <alignment horizontal="center"/>
    </xf>
    <xf numFmtId="49" fontId="36" fillId="0" borderId="13" xfId="0" applyNumberFormat="1" applyFont="1" applyBorder="1" applyAlignment="1">
      <alignment horizontal="center" vertical="center"/>
    </xf>
    <xf numFmtId="49" fontId="36" fillId="0" borderId="14" xfId="0" applyNumberFormat="1" applyFont="1" applyBorder="1" applyAlignment="1">
      <alignment horizontal="center" vertical="center"/>
    </xf>
    <xf numFmtId="0" fontId="36" fillId="0" borderId="26" xfId="0" applyFont="1" applyBorder="1" applyAlignment="1">
      <alignment vertical="center" wrapText="1"/>
    </xf>
    <xf numFmtId="49" fontId="36" fillId="0" borderId="16" xfId="0" applyNumberFormat="1" applyFont="1" applyBorder="1" applyAlignment="1">
      <alignment horizontal="center" vertical="center"/>
    </xf>
    <xf numFmtId="0" fontId="36" fillId="0" borderId="20" xfId="0" applyFont="1" applyBorder="1" applyAlignment="1">
      <alignment horizontal="center" wrapText="1"/>
    </xf>
    <xf numFmtId="49" fontId="36" fillId="0" borderId="23" xfId="0" applyNumberFormat="1" applyFont="1" applyBorder="1" applyAlignment="1">
      <alignment horizontal="center" vertical="center"/>
    </xf>
    <xf numFmtId="49" fontId="36" fillId="0" borderId="32" xfId="0" applyNumberFormat="1" applyFont="1" applyBorder="1" applyAlignment="1">
      <alignment horizontal="center" vertical="center"/>
    </xf>
    <xf numFmtId="0" fontId="36" fillId="0" borderId="33" xfId="0" applyFont="1" applyBorder="1" applyAlignment="1">
      <alignment wrapText="1"/>
    </xf>
    <xf numFmtId="49" fontId="36" fillId="0" borderId="27" xfId="0" applyNumberFormat="1" applyFont="1" applyBorder="1" applyAlignment="1">
      <alignment horizontal="center" vertical="center"/>
    </xf>
    <xf numFmtId="49" fontId="36" fillId="0" borderId="15" xfId="0" applyNumberFormat="1" applyFont="1" applyBorder="1" applyAlignment="1">
      <alignment horizontal="center" vertical="center"/>
    </xf>
    <xf numFmtId="0" fontId="36" fillId="0" borderId="36" xfId="0" applyFont="1" applyBorder="1" applyAlignment="1">
      <alignment vertical="center" wrapText="1"/>
    </xf>
    <xf numFmtId="49" fontId="36" fillId="0" borderId="22" xfId="0" applyNumberFormat="1" applyFont="1" applyBorder="1" applyAlignment="1">
      <alignment horizontal="center" vertical="center"/>
    </xf>
    <xf numFmtId="0" fontId="36" fillId="0" borderId="42" xfId="0" applyFont="1" applyBorder="1" applyAlignment="1">
      <alignment vertical="center" wrapText="1"/>
    </xf>
    <xf numFmtId="49" fontId="36" fillId="0" borderId="17" xfId="0" applyNumberFormat="1" applyFont="1" applyBorder="1" applyAlignment="1">
      <alignment horizontal="center" vertical="center"/>
    </xf>
    <xf numFmtId="0" fontId="36" fillId="0" borderId="31" xfId="0" applyFont="1" applyBorder="1" applyAlignment="1">
      <alignment vertical="center" wrapText="1"/>
    </xf>
    <xf numFmtId="0" fontId="38" fillId="0" borderId="11" xfId="0" applyFont="1" applyBorder="1" applyAlignment="1">
      <alignment horizontal="center"/>
    </xf>
    <xf numFmtId="49" fontId="36" fillId="0" borderId="0" xfId="36" applyNumberFormat="1" applyFont="1" applyFill="1" applyBorder="1" applyAlignment="1">
      <alignment vertical="center"/>
    </xf>
    <xf numFmtId="0" fontId="36" fillId="0" borderId="0" xfId="36" applyFont="1" applyFill="1" applyBorder="1" applyAlignment="1">
      <alignment horizontal="center" vertical="center" wrapText="1"/>
    </xf>
    <xf numFmtId="0" fontId="36" fillId="0" borderId="0" xfId="36" applyFont="1" applyFill="1" applyBorder="1" applyAlignment="1">
      <alignment horizontal="center" wrapText="1"/>
    </xf>
    <xf numFmtId="49" fontId="36" fillId="0" borderId="0" xfId="36" applyNumberFormat="1" applyFont="1" applyFill="1" applyBorder="1" applyAlignment="1">
      <alignment horizontal="center" wrapText="1"/>
    </xf>
    <xf numFmtId="49" fontId="38" fillId="0" borderId="17" xfId="36" applyNumberFormat="1" applyFont="1" applyFill="1" applyBorder="1" applyAlignment="1">
      <alignment horizontal="center" vertical="center"/>
    </xf>
    <xf numFmtId="0" fontId="38" fillId="0" borderId="17" xfId="36" applyFont="1" applyFill="1" applyBorder="1" applyAlignment="1">
      <alignment horizontal="center" vertical="center"/>
    </xf>
    <xf numFmtId="0" fontId="38" fillId="0" borderId="24" xfId="36" applyFont="1" applyFill="1" applyBorder="1" applyAlignment="1">
      <alignment vertical="center" wrapText="1"/>
    </xf>
    <xf numFmtId="49" fontId="36" fillId="0" borderId="24" xfId="36" applyNumberFormat="1" applyFont="1" applyFill="1" applyBorder="1" applyAlignment="1">
      <alignment horizontal="center" vertical="center"/>
    </xf>
    <xf numFmtId="165" fontId="38" fillId="0" borderId="33" xfId="36" applyNumberFormat="1" applyFont="1" applyFill="1" applyBorder="1" applyAlignment="1">
      <alignment horizontal="right" vertical="center"/>
    </xf>
    <xf numFmtId="0" fontId="36" fillId="0" borderId="17" xfId="36" applyFont="1" applyFill="1" applyBorder="1" applyAlignment="1">
      <alignment horizontal="center" vertical="top" wrapText="1"/>
    </xf>
    <xf numFmtId="49" fontId="36" fillId="0" borderId="17" xfId="36" applyNumberFormat="1" applyFont="1" applyFill="1" applyBorder="1" applyAlignment="1">
      <alignment horizontal="center" vertical="center"/>
    </xf>
    <xf numFmtId="0" fontId="36" fillId="0" borderId="17" xfId="36" applyFont="1" applyFill="1" applyBorder="1" applyAlignment="1">
      <alignment horizontal="center" vertical="center"/>
    </xf>
    <xf numFmtId="165" fontId="36" fillId="0" borderId="31" xfId="36" applyNumberFormat="1" applyFont="1" applyFill="1" applyBorder="1" applyAlignment="1">
      <alignment horizontal="right" vertical="center"/>
    </xf>
    <xf numFmtId="49" fontId="36" fillId="0" borderId="11" xfId="36" applyNumberFormat="1" applyFont="1" applyFill="1" applyBorder="1" applyAlignment="1">
      <alignment horizontal="center" vertical="center"/>
    </xf>
    <xf numFmtId="0" fontId="38" fillId="0" borderId="11" xfId="36" applyFont="1" applyFill="1" applyBorder="1" applyAlignment="1">
      <alignment horizontal="center" vertical="center"/>
    </xf>
    <xf numFmtId="0" fontId="36" fillId="0" borderId="24" xfId="36" applyFont="1" applyFill="1" applyBorder="1" applyAlignment="1">
      <alignment horizontal="center" vertical="center"/>
    </xf>
    <xf numFmtId="0" fontId="36" fillId="0" borderId="34" xfId="36" applyFont="1" applyFill="1" applyBorder="1" applyAlignment="1">
      <alignment horizontal="center" vertical="center"/>
    </xf>
    <xf numFmtId="49" fontId="36" fillId="0" borderId="34" xfId="36" applyNumberFormat="1" applyFont="1" applyFill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0" fontId="38" fillId="0" borderId="0" xfId="0" applyFont="1" applyBorder="1" applyAlignment="1">
      <alignment horizontal="center" wrapText="1"/>
    </xf>
    <xf numFmtId="0" fontId="36" fillId="0" borderId="0" xfId="0" applyFont="1" applyAlignment="1">
      <alignment horizontal="right"/>
    </xf>
    <xf numFmtId="0" fontId="38" fillId="0" borderId="39" xfId="0" applyFont="1" applyBorder="1" applyAlignment="1">
      <alignment horizontal="center"/>
    </xf>
    <xf numFmtId="0" fontId="38" fillId="0" borderId="26" xfId="0" applyFont="1" applyBorder="1" applyAlignment="1">
      <alignment horizontal="center"/>
    </xf>
    <xf numFmtId="165" fontId="38" fillId="0" borderId="48" xfId="36" applyNumberFormat="1" applyFont="1" applyFill="1" applyBorder="1" applyAlignment="1">
      <alignment horizontal="right" vertical="center"/>
    </xf>
    <xf numFmtId="165" fontId="36" fillId="0" borderId="49" xfId="36" applyNumberFormat="1" applyFont="1" applyFill="1" applyBorder="1" applyAlignment="1">
      <alignment horizontal="right" vertical="center"/>
    </xf>
    <xf numFmtId="165" fontId="38" fillId="0" borderId="39" xfId="36" applyNumberFormat="1" applyFont="1" applyFill="1" applyBorder="1" applyAlignment="1">
      <alignment horizontal="right" vertical="center"/>
    </xf>
    <xf numFmtId="0" fontId="36" fillId="0" borderId="15" xfId="36" applyFont="1" applyFill="1" applyBorder="1" applyAlignment="1">
      <alignment horizontal="center" vertical="top" wrapText="1"/>
    </xf>
    <xf numFmtId="49" fontId="36" fillId="0" borderId="15" xfId="36" applyNumberFormat="1" applyFont="1" applyFill="1" applyBorder="1" applyAlignment="1">
      <alignment horizontal="center" vertical="center"/>
    </xf>
    <xf numFmtId="0" fontId="36" fillId="0" borderId="15" xfId="36" applyFont="1" applyFill="1" applyBorder="1" applyAlignment="1">
      <alignment horizontal="center" vertical="center"/>
    </xf>
    <xf numFmtId="165" fontId="36" fillId="0" borderId="38" xfId="36" applyNumberFormat="1" applyFont="1" applyFill="1" applyBorder="1" applyAlignment="1">
      <alignment horizontal="right" vertical="center"/>
    </xf>
    <xf numFmtId="0" fontId="12" fillId="0" borderId="26" xfId="36" applyFont="1" applyFill="1" applyBorder="1"/>
    <xf numFmtId="0" fontId="36" fillId="0" borderId="21" xfId="36" applyFont="1" applyFill="1" applyBorder="1"/>
    <xf numFmtId="0" fontId="36" fillId="0" borderId="21" xfId="36" applyFont="1" applyFill="1" applyBorder="1" applyAlignment="1">
      <alignment horizontal="center" vertical="center"/>
    </xf>
    <xf numFmtId="49" fontId="36" fillId="0" borderId="21" xfId="36" applyNumberFormat="1" applyFont="1" applyFill="1" applyBorder="1" applyAlignment="1">
      <alignment horizontal="center" vertical="center"/>
    </xf>
    <xf numFmtId="165" fontId="38" fillId="0" borderId="47" xfId="36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/>
    </xf>
    <xf numFmtId="0" fontId="12" fillId="0" borderId="36" xfId="36" applyFont="1" applyFill="1" applyBorder="1"/>
    <xf numFmtId="0" fontId="45" fillId="19" borderId="0" xfId="0" applyFont="1" applyFill="1" applyAlignment="1">
      <alignment horizontal="center" vertical="center"/>
    </xf>
    <xf numFmtId="0" fontId="12" fillId="19" borderId="0" xfId="0" applyFont="1" applyFill="1" applyAlignment="1">
      <alignment vertical="center"/>
    </xf>
    <xf numFmtId="0" fontId="47" fillId="19" borderId="0" xfId="0" applyFont="1" applyFill="1" applyAlignment="1">
      <alignment horizontal="right" vertical="center"/>
    </xf>
    <xf numFmtId="0" fontId="36" fillId="0" borderId="24" xfId="36" applyFont="1" applyFill="1" applyBorder="1" applyAlignment="1">
      <alignment horizontal="center" vertical="top" wrapText="1"/>
    </xf>
    <xf numFmtId="14" fontId="38" fillId="0" borderId="24" xfId="36" applyNumberFormat="1" applyFont="1" applyFill="1" applyBorder="1" applyAlignment="1">
      <alignment horizontal="center" vertical="center"/>
    </xf>
    <xf numFmtId="165" fontId="38" fillId="0" borderId="24" xfId="36" applyNumberFormat="1" applyFont="1" applyFill="1" applyBorder="1" applyAlignment="1">
      <alignment horizontal="right" vertical="center"/>
    </xf>
    <xf numFmtId="0" fontId="38" fillId="0" borderId="13" xfId="0" applyFont="1" applyBorder="1" applyAlignment="1">
      <alignment vertical="center" wrapText="1"/>
    </xf>
    <xf numFmtId="0" fontId="36" fillId="0" borderId="34" xfId="36" applyFont="1" applyFill="1" applyBorder="1" applyAlignment="1">
      <alignment horizontal="center" vertical="top" wrapText="1"/>
    </xf>
    <xf numFmtId="165" fontId="36" fillId="0" borderId="35" xfId="36" applyNumberFormat="1" applyFont="1" applyFill="1" applyBorder="1" applyAlignment="1">
      <alignment horizontal="right" vertical="center"/>
    </xf>
    <xf numFmtId="165" fontId="36" fillId="0" borderId="36" xfId="36" applyNumberFormat="1" applyFont="1" applyFill="1" applyBorder="1" applyAlignment="1">
      <alignment horizontal="right" vertical="center"/>
    </xf>
    <xf numFmtId="49" fontId="38" fillId="0" borderId="24" xfId="36" applyNumberFormat="1" applyFont="1" applyFill="1" applyBorder="1" applyAlignment="1">
      <alignment horizontal="center" vertical="center"/>
    </xf>
    <xf numFmtId="0" fontId="38" fillId="0" borderId="11" xfId="36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36" fillId="0" borderId="30" xfId="0" applyNumberFormat="1" applyFont="1" applyBorder="1" applyAlignment="1">
      <alignment vertical="center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right" wrapText="1"/>
    </xf>
    <xf numFmtId="0" fontId="0" fillId="0" borderId="0" xfId="0" applyAlignment="1"/>
    <xf numFmtId="0" fontId="10" fillId="0" borderId="0" xfId="0" applyFont="1" applyAlignment="1">
      <alignment horizontal="right"/>
    </xf>
    <xf numFmtId="49" fontId="38" fillId="0" borderId="11" xfId="0" applyNumberFormat="1" applyFont="1" applyBorder="1" applyAlignment="1">
      <alignment horizontal="center" vertical="center"/>
    </xf>
    <xf numFmtId="49" fontId="38" fillId="0" borderId="14" xfId="0" applyNumberFormat="1" applyFont="1" applyBorder="1" applyAlignment="1">
      <alignment horizontal="center" vertical="center"/>
    </xf>
    <xf numFmtId="0" fontId="38" fillId="0" borderId="13" xfId="0" applyFont="1" applyBorder="1" applyAlignment="1">
      <alignment vertical="center"/>
    </xf>
    <xf numFmtId="0" fontId="38" fillId="0" borderId="13" xfId="0" applyFont="1" applyBorder="1" applyAlignment="1">
      <alignment horizontal="left" vertical="center" wrapText="1"/>
    </xf>
    <xf numFmtId="0" fontId="38" fillId="0" borderId="13" xfId="0" applyFont="1" applyFill="1" applyBorder="1" applyAlignment="1">
      <alignment vertical="center" wrapText="1"/>
    </xf>
    <xf numFmtId="49" fontId="38" fillId="0" borderId="14" xfId="0" applyNumberFormat="1" applyFont="1" applyFill="1" applyBorder="1" applyAlignment="1">
      <alignment horizontal="center" vertical="center"/>
    </xf>
    <xf numFmtId="0" fontId="38" fillId="0" borderId="27" xfId="0" applyFont="1" applyBorder="1" applyAlignment="1">
      <alignment vertical="center" wrapText="1"/>
    </xf>
    <xf numFmtId="0" fontId="38" fillId="0" borderId="20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8" fillId="0" borderId="37" xfId="0" applyFont="1" applyBorder="1" applyAlignment="1">
      <alignment horizontal="center" vertical="center" wrapText="1"/>
    </xf>
    <xf numFmtId="0" fontId="38" fillId="0" borderId="23" xfId="0" applyFont="1" applyBorder="1" applyAlignment="1">
      <alignment vertical="center"/>
    </xf>
    <xf numFmtId="49" fontId="38" fillId="0" borderId="24" xfId="0" applyNumberFormat="1" applyFont="1" applyBorder="1" applyAlignment="1">
      <alignment horizontal="center" vertical="center"/>
    </xf>
    <xf numFmtId="49" fontId="38" fillId="0" borderId="15" xfId="0" applyNumberFormat="1" applyFont="1" applyFill="1" applyBorder="1" applyAlignment="1">
      <alignment horizontal="center" vertical="center"/>
    </xf>
    <xf numFmtId="0" fontId="38" fillId="0" borderId="20" xfId="0" applyFont="1" applyBorder="1" applyAlignment="1">
      <alignment vertical="center"/>
    </xf>
    <xf numFmtId="49" fontId="36" fillId="0" borderId="21" xfId="0" applyNumberFormat="1" applyFont="1" applyBorder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right" vertical="center" wrapText="1"/>
    </xf>
    <xf numFmtId="0" fontId="41" fillId="0" borderId="13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49" fontId="41" fillId="0" borderId="14" xfId="0" applyNumberFormat="1" applyFont="1" applyBorder="1" applyAlignment="1">
      <alignment horizontal="center" vertical="center"/>
    </xf>
    <xf numFmtId="49" fontId="41" fillId="0" borderId="14" xfId="0" applyNumberFormat="1" applyFont="1" applyFill="1" applyBorder="1" applyAlignment="1">
      <alignment horizontal="center" vertical="center"/>
    </xf>
    <xf numFmtId="49" fontId="36" fillId="0" borderId="14" xfId="0" applyNumberFormat="1" applyFont="1" applyFill="1" applyBorder="1" applyAlignment="1">
      <alignment horizontal="center" vertical="center"/>
    </xf>
    <xf numFmtId="2" fontId="38" fillId="0" borderId="24" xfId="0" applyNumberFormat="1" applyFont="1" applyBorder="1" applyAlignment="1">
      <alignment vertical="center"/>
    </xf>
    <xf numFmtId="0" fontId="38" fillId="0" borderId="24" xfId="0" applyFont="1" applyBorder="1" applyAlignment="1">
      <alignment vertical="center"/>
    </xf>
    <xf numFmtId="49" fontId="40" fillId="0" borderId="14" xfId="0" applyNumberFormat="1" applyFont="1" applyBorder="1" applyAlignment="1">
      <alignment horizontal="center" vertical="center"/>
    </xf>
    <xf numFmtId="49" fontId="40" fillId="0" borderId="14" xfId="0" applyNumberFormat="1" applyFont="1" applyFill="1" applyBorder="1" applyAlignment="1">
      <alignment horizontal="center" vertical="center"/>
    </xf>
    <xf numFmtId="49" fontId="36" fillId="0" borderId="17" xfId="0" applyNumberFormat="1" applyFont="1" applyFill="1" applyBorder="1" applyAlignment="1">
      <alignment horizontal="center" vertical="center"/>
    </xf>
    <xf numFmtId="49" fontId="38" fillId="0" borderId="14" xfId="0" applyNumberFormat="1" applyFont="1" applyBorder="1" applyAlignment="1">
      <alignment vertical="center"/>
    </xf>
    <xf numFmtId="49" fontId="41" fillId="0" borderId="14" xfId="0" applyNumberFormat="1" applyFont="1" applyBorder="1" applyAlignment="1">
      <alignment vertical="center"/>
    </xf>
    <xf numFmtId="49" fontId="40" fillId="0" borderId="14" xfId="0" applyNumberFormat="1" applyFont="1" applyBorder="1" applyAlignment="1">
      <alignment vertical="center"/>
    </xf>
    <xf numFmtId="49" fontId="36" fillId="0" borderId="14" xfId="0" applyNumberFormat="1" applyFont="1" applyBorder="1" applyAlignment="1">
      <alignment vertical="center"/>
    </xf>
    <xf numFmtId="0" fontId="36" fillId="0" borderId="0" xfId="0" applyFont="1" applyAlignment="1">
      <alignment horizontal="right"/>
    </xf>
    <xf numFmtId="49" fontId="36" fillId="0" borderId="23" xfId="0" applyNumberFormat="1" applyFont="1" applyBorder="1" applyAlignment="1">
      <alignment horizontal="center" vertical="top"/>
    </xf>
    <xf numFmtId="0" fontId="36" fillId="0" borderId="24" xfId="0" applyFont="1" applyBorder="1" applyAlignment="1">
      <alignment horizontal="center" vertical="top"/>
    </xf>
    <xf numFmtId="0" fontId="36" fillId="0" borderId="33" xfId="0" applyFont="1" applyBorder="1" applyAlignment="1">
      <alignment vertical="top" wrapText="1"/>
    </xf>
    <xf numFmtId="49" fontId="36" fillId="0" borderId="13" xfId="0" applyNumberFormat="1" applyFont="1" applyBorder="1" applyAlignment="1">
      <alignment horizontal="center" vertical="top"/>
    </xf>
    <xf numFmtId="0" fontId="36" fillId="0" borderId="14" xfId="0" applyFont="1" applyBorder="1" applyAlignment="1">
      <alignment horizontal="center" vertical="top"/>
    </xf>
    <xf numFmtId="0" fontId="36" fillId="0" borderId="26" xfId="0" applyFont="1" applyBorder="1" applyAlignment="1">
      <alignment vertical="top" wrapText="1"/>
    </xf>
    <xf numFmtId="0" fontId="36" fillId="0" borderId="26" xfId="0" applyFont="1" applyFill="1" applyBorder="1" applyAlignment="1">
      <alignment vertical="top" wrapText="1"/>
    </xf>
    <xf numFmtId="49" fontId="36" fillId="0" borderId="14" xfId="0" applyNumberFormat="1" applyFont="1" applyBorder="1" applyAlignment="1">
      <alignment horizontal="center" vertical="top"/>
    </xf>
    <xf numFmtId="49" fontId="36" fillId="0" borderId="16" xfId="0" applyNumberFormat="1" applyFont="1" applyBorder="1" applyAlignment="1">
      <alignment horizontal="center" vertical="top"/>
    </xf>
    <xf numFmtId="0" fontId="36" fillId="0" borderId="17" xfId="0" applyFont="1" applyBorder="1" applyAlignment="1">
      <alignment horizontal="center" vertical="top"/>
    </xf>
    <xf numFmtId="0" fontId="36" fillId="0" borderId="31" xfId="0" applyFont="1" applyBorder="1" applyAlignment="1">
      <alignment vertical="top" wrapText="1"/>
    </xf>
    <xf numFmtId="49" fontId="36" fillId="0" borderId="11" xfId="0" applyNumberFormat="1" applyFont="1" applyBorder="1" applyAlignment="1">
      <alignment horizontal="center" vertical="top"/>
    </xf>
    <xf numFmtId="0" fontId="36" fillId="19" borderId="11" xfId="0" applyFont="1" applyFill="1" applyBorder="1" applyAlignment="1">
      <alignment horizontal="center" vertical="top" wrapText="1"/>
    </xf>
    <xf numFmtId="0" fontId="36" fillId="19" borderId="11" xfId="0" applyFont="1" applyFill="1" applyBorder="1" applyAlignment="1">
      <alignment horizontal="left" vertical="top" wrapText="1"/>
    </xf>
    <xf numFmtId="0" fontId="36" fillId="0" borderId="13" xfId="0" applyFont="1" applyBorder="1" applyAlignment="1">
      <alignment vertical="top" wrapText="1"/>
    </xf>
    <xf numFmtId="0" fontId="38" fillId="0" borderId="13" xfId="0" applyFont="1" applyBorder="1" applyAlignment="1">
      <alignment vertical="top" wrapText="1"/>
    </xf>
    <xf numFmtId="0" fontId="38" fillId="0" borderId="20" xfId="0" applyFont="1" applyBorder="1" applyAlignment="1">
      <alignment vertical="top"/>
    </xf>
    <xf numFmtId="0" fontId="42" fillId="0" borderId="23" xfId="0" applyFont="1" applyBorder="1" applyAlignment="1">
      <alignment horizontal="left" vertical="top" wrapText="1"/>
    </xf>
    <xf numFmtId="0" fontId="38" fillId="0" borderId="13" xfId="0" applyFont="1" applyBorder="1" applyAlignment="1">
      <alignment horizontal="left" vertical="top"/>
    </xf>
    <xf numFmtId="0" fontId="38" fillId="0" borderId="13" xfId="0" applyFont="1" applyBorder="1" applyAlignment="1">
      <alignment horizontal="left" vertical="top" wrapText="1"/>
    </xf>
    <xf numFmtId="0" fontId="41" fillId="0" borderId="13" xfId="0" applyFont="1" applyBorder="1" applyAlignment="1">
      <alignment horizontal="left" vertical="top" wrapText="1"/>
    </xf>
    <xf numFmtId="0" fontId="40" fillId="0" borderId="13" xfId="0" applyFont="1" applyBorder="1" applyAlignment="1">
      <alignment horizontal="left" vertical="top" wrapText="1"/>
    </xf>
    <xf numFmtId="0" fontId="36" fillId="0" borderId="13" xfId="0" applyFont="1" applyBorder="1" applyAlignment="1">
      <alignment horizontal="left" vertical="top" wrapText="1"/>
    </xf>
    <xf numFmtId="0" fontId="41" fillId="0" borderId="13" xfId="0" applyFont="1" applyBorder="1" applyAlignment="1">
      <alignment vertical="top" wrapText="1"/>
    </xf>
    <xf numFmtId="0" fontId="38" fillId="0" borderId="13" xfId="0" applyFont="1" applyFill="1" applyBorder="1" applyAlignment="1">
      <alignment horizontal="left" vertical="top" wrapText="1"/>
    </xf>
    <xf numFmtId="0" fontId="41" fillId="0" borderId="13" xfId="0" applyFont="1" applyFill="1" applyBorder="1" applyAlignment="1">
      <alignment horizontal="left" vertical="top" wrapText="1"/>
    </xf>
    <xf numFmtId="0" fontId="36" fillId="0" borderId="16" xfId="0" applyFont="1" applyBorder="1" applyAlignment="1">
      <alignment horizontal="left" vertical="top" wrapText="1"/>
    </xf>
    <xf numFmtId="165" fontId="38" fillId="0" borderId="26" xfId="0" applyNumberFormat="1" applyFont="1" applyBorder="1" applyAlignment="1">
      <alignment horizontal="center"/>
    </xf>
    <xf numFmtId="165" fontId="41" fillId="0" borderId="26" xfId="0" applyNumberFormat="1" applyFont="1" applyBorder="1" applyAlignment="1">
      <alignment horizontal="center"/>
    </xf>
    <xf numFmtId="165" fontId="36" fillId="0" borderId="26" xfId="0" applyNumberFormat="1" applyFont="1" applyBorder="1" applyAlignment="1">
      <alignment horizontal="center"/>
    </xf>
    <xf numFmtId="165" fontId="40" fillId="0" borderId="26" xfId="0" applyNumberFormat="1" applyFont="1" applyBorder="1" applyAlignment="1">
      <alignment horizontal="center"/>
    </xf>
    <xf numFmtId="165" fontId="38" fillId="0" borderId="26" xfId="0" applyNumberFormat="1" applyFont="1" applyBorder="1" applyAlignment="1">
      <alignment horizontal="center" vertical="center"/>
    </xf>
    <xf numFmtId="165" fontId="38" fillId="0" borderId="37" xfId="0" applyNumberFormat="1" applyFont="1" applyBorder="1" applyAlignment="1">
      <alignment horizontal="center"/>
    </xf>
    <xf numFmtId="4" fontId="36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165" fontId="38" fillId="0" borderId="12" xfId="0" applyNumberFormat="1" applyFont="1" applyBorder="1" applyAlignment="1">
      <alignment horizontal="center" vertical="center"/>
    </xf>
    <xf numFmtId="165" fontId="38" fillId="0" borderId="36" xfId="0" applyNumberFormat="1" applyFont="1" applyBorder="1" applyAlignment="1">
      <alignment horizontal="center" vertical="center"/>
    </xf>
    <xf numFmtId="165" fontId="38" fillId="0" borderId="33" xfId="0" applyNumberFormat="1" applyFont="1" applyBorder="1" applyAlignment="1">
      <alignment vertical="center"/>
    </xf>
    <xf numFmtId="165" fontId="38" fillId="0" borderId="26" xfId="0" applyNumberFormat="1" applyFont="1" applyBorder="1" applyAlignment="1">
      <alignment vertical="center"/>
    </xf>
    <xf numFmtId="165" fontId="36" fillId="0" borderId="26" xfId="0" applyNumberFormat="1" applyFont="1" applyBorder="1" applyAlignment="1">
      <alignment vertical="center"/>
    </xf>
    <xf numFmtId="165" fontId="41" fillId="0" borderId="26" xfId="0" applyNumberFormat="1" applyFont="1" applyBorder="1" applyAlignment="1">
      <alignment vertical="center"/>
    </xf>
    <xf numFmtId="165" fontId="40" fillId="0" borderId="26" xfId="0" applyNumberFormat="1" applyFont="1" applyBorder="1" applyAlignment="1">
      <alignment vertical="center"/>
    </xf>
    <xf numFmtId="165" fontId="36" fillId="0" borderId="26" xfId="0" applyNumberFormat="1" applyFont="1" applyFill="1" applyBorder="1" applyAlignment="1">
      <alignment vertical="center"/>
    </xf>
    <xf numFmtId="165" fontId="38" fillId="0" borderId="26" xfId="0" applyNumberFormat="1" applyFont="1" applyFill="1" applyBorder="1" applyAlignment="1">
      <alignment vertical="center"/>
    </xf>
    <xf numFmtId="165" fontId="41" fillId="0" borderId="26" xfId="0" applyNumberFormat="1" applyFont="1" applyFill="1" applyBorder="1" applyAlignment="1">
      <alignment vertical="center"/>
    </xf>
    <xf numFmtId="165" fontId="36" fillId="0" borderId="31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12" fillId="0" borderId="0" xfId="0" applyFont="1" applyFill="1"/>
    <xf numFmtId="0" fontId="51" fillId="0" borderId="0" xfId="0" applyFont="1" applyFill="1" applyBorder="1" applyAlignment="1">
      <alignment vertical="center" wrapText="1"/>
    </xf>
    <xf numFmtId="165" fontId="52" fillId="0" borderId="0" xfId="0" applyNumberFormat="1" applyFont="1" applyFill="1" applyBorder="1" applyAlignment="1">
      <alignment horizontal="center" vertical="center"/>
    </xf>
    <xf numFmtId="165" fontId="12" fillId="0" borderId="0" xfId="0" applyNumberFormat="1" applyFont="1" applyFill="1" applyBorder="1"/>
    <xf numFmtId="165" fontId="51" fillId="0" borderId="0" xfId="0" applyNumberFormat="1" applyFont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left" indent="3"/>
    </xf>
    <xf numFmtId="0" fontId="36" fillId="0" borderId="0" xfId="0" applyFont="1" applyFill="1"/>
    <xf numFmtId="0" fontId="36" fillId="0" borderId="0" xfId="0" applyFont="1" applyFill="1" applyAlignment="1"/>
    <xf numFmtId="0" fontId="36" fillId="0" borderId="0" xfId="0" applyFont="1" applyFill="1" applyAlignment="1">
      <alignment vertical="top" wrapText="1"/>
    </xf>
    <xf numFmtId="0" fontId="36" fillId="0" borderId="0" xfId="0" applyFont="1" applyFill="1" applyAlignment="1">
      <alignment horizontal="center"/>
    </xf>
    <xf numFmtId="0" fontId="38" fillId="0" borderId="14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left" wrapText="1"/>
    </xf>
    <xf numFmtId="4" fontId="36" fillId="0" borderId="14" xfId="0" applyNumberFormat="1" applyFont="1" applyFill="1" applyBorder="1" applyAlignment="1">
      <alignment horizontal="center" vertical="center" wrapText="1"/>
    </xf>
    <xf numFmtId="165" fontId="36" fillId="0" borderId="14" xfId="0" applyNumberFormat="1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wrapText="1"/>
    </xf>
    <xf numFmtId="0" fontId="36" fillId="0" borderId="14" xfId="0" applyFont="1" applyFill="1" applyBorder="1" applyAlignment="1">
      <alignment vertical="top" wrapText="1"/>
    </xf>
    <xf numFmtId="49" fontId="38" fillId="0" borderId="30" xfId="0" applyNumberFormat="1" applyFont="1" applyBorder="1" applyAlignment="1">
      <alignment vertical="center"/>
    </xf>
    <xf numFmtId="49" fontId="41" fillId="0" borderId="14" xfId="0" applyNumberFormat="1" applyFont="1" applyFill="1" applyBorder="1" applyAlignment="1">
      <alignment vertical="center"/>
    </xf>
    <xf numFmtId="49" fontId="36" fillId="0" borderId="14" xfId="0" applyNumberFormat="1" applyFont="1" applyFill="1" applyBorder="1" applyAlignment="1">
      <alignment vertical="center"/>
    </xf>
    <xf numFmtId="49" fontId="38" fillId="0" borderId="14" xfId="0" applyNumberFormat="1" applyFont="1" applyFill="1" applyBorder="1" applyAlignment="1">
      <alignment vertical="center"/>
    </xf>
    <xf numFmtId="0" fontId="38" fillId="0" borderId="14" xfId="0" applyFont="1" applyBorder="1" applyAlignment="1">
      <alignment vertical="top"/>
    </xf>
    <xf numFmtId="165" fontId="38" fillId="0" borderId="14" xfId="0" applyNumberFormat="1" applyFont="1" applyBorder="1" applyAlignment="1">
      <alignment horizontal="center"/>
    </xf>
    <xf numFmtId="0" fontId="41" fillId="0" borderId="14" xfId="0" applyFont="1" applyBorder="1" applyAlignment="1">
      <alignment vertical="top"/>
    </xf>
    <xf numFmtId="0" fontId="36" fillId="0" borderId="14" xfId="0" applyFont="1" applyBorder="1" applyAlignment="1">
      <alignment vertical="top" wrapText="1"/>
    </xf>
    <xf numFmtId="165" fontId="36" fillId="0" borderId="14" xfId="0" applyNumberFormat="1" applyFont="1" applyBorder="1" applyAlignment="1">
      <alignment horizontal="center"/>
    </xf>
    <xf numFmtId="0" fontId="38" fillId="0" borderId="14" xfId="0" applyFont="1" applyFill="1" applyBorder="1" applyAlignment="1">
      <alignment vertical="top" wrapText="1"/>
    </xf>
    <xf numFmtId="0" fontId="41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horizontal="left" vertical="top" wrapText="1"/>
    </xf>
    <xf numFmtId="0" fontId="38" fillId="0" borderId="14" xfId="0" applyFont="1" applyBorder="1" applyAlignment="1">
      <alignment vertical="top" wrapText="1"/>
    </xf>
    <xf numFmtId="0" fontId="40" fillId="0" borderId="14" xfId="0" applyFont="1" applyBorder="1" applyAlignment="1">
      <alignment vertical="top"/>
    </xf>
    <xf numFmtId="0" fontId="40" fillId="0" borderId="14" xfId="0" applyFont="1" applyBorder="1" applyAlignment="1">
      <alignment vertical="top" wrapText="1"/>
    </xf>
    <xf numFmtId="49" fontId="38" fillId="0" borderId="14" xfId="0" applyNumberFormat="1" applyFont="1" applyBorder="1" applyAlignment="1">
      <alignment horizontal="center" vertical="center" wrapText="1"/>
    </xf>
    <xf numFmtId="165" fontId="38" fillId="0" borderId="14" xfId="0" applyNumberFormat="1" applyFont="1" applyBorder="1" applyAlignment="1">
      <alignment horizontal="center" vertical="center"/>
    </xf>
    <xf numFmtId="49" fontId="36" fillId="0" borderId="14" xfId="0" applyNumberFormat="1" applyFont="1" applyBorder="1" applyAlignment="1">
      <alignment vertical="center" wrapText="1"/>
    </xf>
    <xf numFmtId="165" fontId="36" fillId="0" borderId="14" xfId="0" applyNumberFormat="1" applyFont="1" applyBorder="1" applyAlignment="1">
      <alignment horizontal="center" vertical="center"/>
    </xf>
    <xf numFmtId="0" fontId="43" fillId="0" borderId="14" xfId="0" applyFont="1" applyFill="1" applyBorder="1" applyAlignment="1">
      <alignment vertical="top" wrapText="1"/>
    </xf>
    <xf numFmtId="0" fontId="36" fillId="0" borderId="15" xfId="0" applyFont="1" applyBorder="1" applyAlignment="1">
      <alignment vertical="top" wrapText="1"/>
    </xf>
    <xf numFmtId="165" fontId="36" fillId="0" borderId="15" xfId="0" applyNumberFormat="1" applyFont="1" applyBorder="1" applyAlignment="1">
      <alignment horizontal="center"/>
    </xf>
    <xf numFmtId="165" fontId="38" fillId="0" borderId="21" xfId="0" applyNumberFormat="1" applyFont="1" applyBorder="1" applyAlignment="1">
      <alignment horizontal="center"/>
    </xf>
    <xf numFmtId="0" fontId="53" fillId="0" borderId="14" xfId="0" applyFont="1" applyFill="1" applyBorder="1" applyAlignment="1">
      <alignment vertical="top" wrapTex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justify" vertical="top" wrapText="1"/>
    </xf>
    <xf numFmtId="0" fontId="40" fillId="0" borderId="13" xfId="0" applyFont="1" applyBorder="1" applyAlignment="1">
      <alignment horizontal="left" vertical="center" wrapText="1"/>
    </xf>
    <xf numFmtId="0" fontId="36" fillId="0" borderId="0" xfId="0" applyFont="1" applyAlignment="1">
      <alignment horizontal="right"/>
    </xf>
    <xf numFmtId="165" fontId="0" fillId="0" borderId="0" xfId="0" applyNumberFormat="1"/>
    <xf numFmtId="165" fontId="39" fillId="0" borderId="26" xfId="0" applyNumberFormat="1" applyFont="1" applyBorder="1" applyAlignment="1">
      <alignment vertical="center"/>
    </xf>
    <xf numFmtId="0" fontId="37" fillId="0" borderId="57" xfId="0" applyFont="1" applyBorder="1" applyAlignment="1">
      <alignment horizontal="center"/>
    </xf>
    <xf numFmtId="0" fontId="38" fillId="0" borderId="25" xfId="0" applyFont="1" applyBorder="1" applyAlignment="1">
      <alignment horizontal="left" vertical="top"/>
    </xf>
    <xf numFmtId="0" fontId="38" fillId="0" borderId="25" xfId="0" applyFont="1" applyBorder="1" applyAlignment="1">
      <alignment horizontal="left" vertical="top" wrapText="1"/>
    </xf>
    <xf numFmtId="0" fontId="41" fillId="0" borderId="25" xfId="0" applyFont="1" applyBorder="1" applyAlignment="1">
      <alignment horizontal="left" vertical="top" wrapText="1"/>
    </xf>
    <xf numFmtId="0" fontId="40" fillId="0" borderId="25" xfId="0" applyFont="1" applyBorder="1" applyAlignment="1">
      <alignment horizontal="left" vertical="top" wrapText="1"/>
    </xf>
    <xf numFmtId="0" fontId="36" fillId="0" borderId="25" xfId="0" applyFont="1" applyBorder="1" applyAlignment="1">
      <alignment horizontal="left" vertical="top" wrapText="1"/>
    </xf>
    <xf numFmtId="0" fontId="38" fillId="0" borderId="25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41" fillId="0" borderId="25" xfId="0" applyFont="1" applyBorder="1" applyAlignment="1">
      <alignment vertical="top" wrapText="1"/>
    </xf>
    <xf numFmtId="0" fontId="36" fillId="0" borderId="25" xfId="0" applyFont="1" applyBorder="1" applyAlignment="1">
      <alignment vertical="top" wrapText="1"/>
    </xf>
    <xf numFmtId="0" fontId="38" fillId="0" borderId="25" xfId="0" applyFont="1" applyFill="1" applyBorder="1" applyAlignment="1">
      <alignment horizontal="left" vertical="top" wrapText="1"/>
    </xf>
    <xf numFmtId="0" fontId="41" fillId="0" borderId="25" xfId="0" applyFont="1" applyFill="1" applyBorder="1" applyAlignment="1">
      <alignment horizontal="left" vertical="top" wrapText="1"/>
    </xf>
    <xf numFmtId="0" fontId="36" fillId="0" borderId="25" xfId="0" applyFont="1" applyFill="1" applyBorder="1" applyAlignment="1">
      <alignment horizontal="left" vertical="top" wrapText="1"/>
    </xf>
    <xf numFmtId="0" fontId="41" fillId="0" borderId="25" xfId="0" applyFont="1" applyBorder="1" applyAlignment="1">
      <alignment horizontal="left" vertical="center" wrapText="1"/>
    </xf>
    <xf numFmtId="0" fontId="36" fillId="0" borderId="58" xfId="0" applyFont="1" applyBorder="1" applyAlignment="1">
      <alignment horizontal="left" vertical="top" wrapText="1"/>
    </xf>
    <xf numFmtId="0" fontId="42" fillId="0" borderId="54" xfId="0" applyFont="1" applyBorder="1" applyAlignment="1">
      <alignment vertical="center" wrapText="1"/>
    </xf>
    <xf numFmtId="165" fontId="36" fillId="0" borderId="31" xfId="0" applyNumberFormat="1" applyFont="1" applyBorder="1" applyAlignment="1">
      <alignment horizontal="center"/>
    </xf>
    <xf numFmtId="4" fontId="38" fillId="0" borderId="33" xfId="36" applyNumberFormat="1" applyFont="1" applyFill="1" applyBorder="1" applyAlignment="1">
      <alignment horizontal="right" vertical="center"/>
    </xf>
    <xf numFmtId="4" fontId="36" fillId="0" borderId="31" xfId="36" applyNumberFormat="1" applyFont="1" applyFill="1" applyBorder="1" applyAlignment="1">
      <alignment horizontal="right" vertical="center"/>
    </xf>
    <xf numFmtId="4" fontId="38" fillId="0" borderId="12" xfId="36" applyNumberFormat="1" applyFont="1" applyFill="1" applyBorder="1" applyAlignment="1">
      <alignment horizontal="right" vertical="center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right" wrapText="1"/>
    </xf>
    <xf numFmtId="49" fontId="36" fillId="0" borderId="14" xfId="0" applyNumberFormat="1" applyFont="1" applyFill="1" applyBorder="1" applyAlignment="1" applyProtection="1">
      <alignment horizontal="center" wrapText="1"/>
    </xf>
    <xf numFmtId="3" fontId="36" fillId="0" borderId="14" xfId="0" applyNumberFormat="1" applyFont="1" applyFill="1" applyBorder="1" applyAlignment="1" applyProtection="1">
      <alignment horizontal="center" wrapText="1"/>
    </xf>
    <xf numFmtId="49" fontId="43" fillId="0" borderId="14" xfId="0" applyNumberFormat="1" applyFont="1" applyFill="1" applyBorder="1" applyAlignment="1">
      <alignment horizontal="center" vertical="center"/>
    </xf>
    <xf numFmtId="0" fontId="36" fillId="0" borderId="14" xfId="0" applyFont="1" applyFill="1" applyBorder="1" applyAlignment="1">
      <alignment horizontal="center" vertical="center"/>
    </xf>
    <xf numFmtId="49" fontId="43" fillId="0" borderId="14" xfId="0" applyNumberFormat="1" applyFont="1" applyFill="1" applyBorder="1" applyAlignment="1">
      <alignment horizontal="center"/>
    </xf>
    <xf numFmtId="0" fontId="36" fillId="0" borderId="14" xfId="0" applyFont="1" applyBorder="1" applyAlignment="1">
      <alignment horizontal="center" wrapText="1"/>
    </xf>
    <xf numFmtId="0" fontId="36" fillId="0" borderId="14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/>
    </xf>
    <xf numFmtId="0" fontId="36" fillId="0" borderId="14" xfId="0" applyFont="1" applyFill="1" applyBorder="1" applyAlignment="1">
      <alignment horizontal="left" vertical="center" wrapText="1"/>
    </xf>
    <xf numFmtId="49" fontId="43" fillId="0" borderId="14" xfId="0" applyNumberFormat="1" applyFont="1" applyFill="1" applyBorder="1" applyAlignment="1">
      <alignment horizontal="left" vertical="center" wrapText="1"/>
    </xf>
    <xf numFmtId="3" fontId="36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14" xfId="0" applyFont="1" applyFill="1" applyBorder="1" applyAlignment="1">
      <alignment horizontal="center" vertical="top"/>
    </xf>
    <xf numFmtId="49" fontId="36" fillId="0" borderId="14" xfId="0" applyNumberFormat="1" applyFont="1" applyFill="1" applyBorder="1" applyAlignment="1">
      <alignment horizontal="center" vertical="top"/>
    </xf>
    <xf numFmtId="0" fontId="36" fillId="0" borderId="0" xfId="0" applyFont="1" applyAlignment="1">
      <alignment vertical="center"/>
    </xf>
    <xf numFmtId="0" fontId="38" fillId="0" borderId="28" xfId="0" applyFont="1" applyBorder="1" applyAlignment="1">
      <alignment horizontal="center" vertical="center"/>
    </xf>
    <xf numFmtId="49" fontId="36" fillId="0" borderId="15" xfId="0" applyNumberFormat="1" applyFont="1" applyFill="1" applyBorder="1" applyAlignment="1">
      <alignment vertical="center"/>
    </xf>
    <xf numFmtId="0" fontId="36" fillId="0" borderId="2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vertical="top"/>
    </xf>
    <xf numFmtId="0" fontId="38" fillId="0" borderId="28" xfId="0" applyFont="1" applyBorder="1" applyAlignment="1">
      <alignment horizontal="center" vertical="top"/>
    </xf>
    <xf numFmtId="0" fontId="9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36" fillId="0" borderId="14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top"/>
    </xf>
    <xf numFmtId="0" fontId="38" fillId="0" borderId="27" xfId="0" applyFont="1" applyBorder="1" applyAlignment="1">
      <alignment horizontal="left" vertical="top" wrapText="1"/>
    </xf>
    <xf numFmtId="49" fontId="57" fillId="0" borderId="14" xfId="0" applyNumberFormat="1" applyFont="1" applyBorder="1" applyAlignment="1">
      <alignment horizontal="center" vertical="center"/>
    </xf>
    <xf numFmtId="0" fontId="58" fillId="0" borderId="13" xfId="0" applyFont="1" applyBorder="1" applyAlignment="1">
      <alignment horizontal="left" vertical="top" wrapText="1"/>
    </xf>
    <xf numFmtId="49" fontId="58" fillId="0" borderId="14" xfId="0" applyNumberFormat="1" applyFont="1" applyBorder="1" applyAlignment="1">
      <alignment horizontal="center" vertical="center"/>
    </xf>
    <xf numFmtId="0" fontId="57" fillId="0" borderId="13" xfId="0" applyFont="1" applyBorder="1" applyAlignment="1">
      <alignment horizontal="left" vertical="top" wrapText="1"/>
    </xf>
    <xf numFmtId="49" fontId="58" fillId="0" borderId="14" xfId="0" applyNumberFormat="1" applyFont="1" applyFill="1" applyBorder="1" applyAlignment="1">
      <alignment horizontal="center" vertical="center"/>
    </xf>
    <xf numFmtId="165" fontId="36" fillId="0" borderId="14" xfId="0" applyNumberFormat="1" applyFont="1" applyBorder="1" applyAlignment="1">
      <alignment vertical="center"/>
    </xf>
    <xf numFmtId="0" fontId="57" fillId="0" borderId="25" xfId="0" applyFont="1" applyBorder="1" applyAlignment="1">
      <alignment vertical="center" wrapText="1"/>
    </xf>
    <xf numFmtId="49" fontId="57" fillId="0" borderId="14" xfId="0" applyNumberFormat="1" applyFont="1" applyFill="1" applyBorder="1" applyAlignment="1">
      <alignment horizontal="center"/>
    </xf>
    <xf numFmtId="165" fontId="41" fillId="0" borderId="14" xfId="0" applyNumberFormat="1" applyFont="1" applyFill="1" applyBorder="1" applyAlignment="1">
      <alignment vertical="center"/>
    </xf>
    <xf numFmtId="165" fontId="36" fillId="0" borderId="14" xfId="0" applyNumberFormat="1" applyFont="1" applyFill="1" applyBorder="1" applyAlignment="1">
      <alignment vertical="center"/>
    </xf>
    <xf numFmtId="0" fontId="59" fillId="0" borderId="25" xfId="0" applyFont="1" applyBorder="1" applyAlignment="1">
      <alignment vertical="center" wrapText="1"/>
    </xf>
    <xf numFmtId="0" fontId="59" fillId="0" borderId="53" xfId="0" applyFont="1" applyBorder="1" applyAlignment="1">
      <alignment vertical="center" wrapText="1"/>
    </xf>
    <xf numFmtId="49" fontId="59" fillId="0" borderId="11" xfId="0" applyNumberFormat="1" applyFont="1" applyBorder="1" applyAlignment="1">
      <alignment horizontal="center"/>
    </xf>
    <xf numFmtId="49" fontId="59" fillId="0" borderId="14" xfId="0" applyNumberFormat="1" applyFont="1" applyFill="1" applyBorder="1" applyAlignment="1">
      <alignment horizontal="center"/>
    </xf>
    <xf numFmtId="49" fontId="59" fillId="0" borderId="14" xfId="0" applyNumberFormat="1" applyFont="1" applyBorder="1" applyAlignment="1">
      <alignment horizontal="center"/>
    </xf>
    <xf numFmtId="0" fontId="58" fillId="0" borderId="25" xfId="0" applyFont="1" applyBorder="1" applyAlignment="1">
      <alignment vertical="center" wrapText="1"/>
    </xf>
    <xf numFmtId="49" fontId="58" fillId="0" borderId="14" xfId="0" applyNumberFormat="1" applyFont="1" applyFill="1" applyBorder="1" applyAlignment="1">
      <alignment horizontal="center"/>
    </xf>
    <xf numFmtId="49" fontId="58" fillId="0" borderId="14" xfId="0" applyNumberFormat="1" applyFont="1" applyBorder="1" applyAlignment="1">
      <alignment horizontal="center"/>
    </xf>
    <xf numFmtId="0" fontId="60" fillId="0" borderId="25" xfId="0" applyFont="1" applyBorder="1" applyAlignment="1">
      <alignment vertical="center" wrapText="1"/>
    </xf>
    <xf numFmtId="49" fontId="60" fillId="0" borderId="14" xfId="0" applyNumberFormat="1" applyFont="1" applyFill="1" applyBorder="1" applyAlignment="1">
      <alignment horizontal="center"/>
    </xf>
    <xf numFmtId="49" fontId="60" fillId="0" borderId="14" xfId="0" applyNumberFormat="1" applyFont="1" applyBorder="1" applyAlignment="1">
      <alignment horizontal="center"/>
    </xf>
    <xf numFmtId="49" fontId="57" fillId="0" borderId="14" xfId="0" applyNumberFormat="1" applyFont="1" applyBorder="1" applyAlignment="1">
      <alignment horizontal="center"/>
    </xf>
    <xf numFmtId="0" fontId="57" fillId="0" borderId="58" xfId="0" applyFont="1" applyBorder="1" applyAlignment="1">
      <alignment vertical="center" wrapText="1"/>
    </xf>
    <xf numFmtId="49" fontId="57" fillId="0" borderId="17" xfId="0" applyNumberFormat="1" applyFont="1" applyFill="1" applyBorder="1" applyAlignment="1">
      <alignment horizontal="center"/>
    </xf>
    <xf numFmtId="49" fontId="57" fillId="0" borderId="17" xfId="0" applyNumberFormat="1" applyFont="1" applyBorder="1" applyAlignment="1">
      <alignment horizontal="center"/>
    </xf>
    <xf numFmtId="165" fontId="36" fillId="0" borderId="14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right" wrapText="1"/>
    </xf>
    <xf numFmtId="0" fontId="38" fillId="0" borderId="0" xfId="0" applyFont="1" applyBorder="1" applyAlignment="1">
      <alignment horizontal="center"/>
    </xf>
    <xf numFmtId="0" fontId="36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36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165" fontId="57" fillId="0" borderId="26" xfId="0" applyNumberFormat="1" applyFont="1" applyBorder="1" applyAlignment="1">
      <alignment horizontal="center"/>
    </xf>
    <xf numFmtId="0" fontId="0" fillId="0" borderId="0" xfId="0" applyFont="1"/>
    <xf numFmtId="49" fontId="60" fillId="0" borderId="14" xfId="0" applyNumberFormat="1" applyFont="1" applyBorder="1" applyAlignment="1">
      <alignment vertical="center"/>
    </xf>
    <xf numFmtId="49" fontId="57" fillId="0" borderId="14" xfId="0" applyNumberFormat="1" applyFont="1" applyBorder="1" applyAlignment="1">
      <alignment vertical="center"/>
    </xf>
    <xf numFmtId="4" fontId="3" fillId="0" borderId="0" xfId="0" applyNumberFormat="1" applyFont="1"/>
    <xf numFmtId="0" fontId="57" fillId="0" borderId="14" xfId="0" applyFont="1" applyBorder="1" applyAlignment="1">
      <alignment vertical="top" wrapText="1"/>
    </xf>
    <xf numFmtId="0" fontId="58" fillId="0" borderId="14" xfId="0" applyFont="1" applyBorder="1" applyAlignment="1">
      <alignment vertical="top"/>
    </xf>
    <xf numFmtId="49" fontId="58" fillId="0" borderId="14" xfId="0" applyNumberFormat="1" applyFont="1" applyBorder="1" applyAlignment="1">
      <alignment vertical="center"/>
    </xf>
    <xf numFmtId="0" fontId="59" fillId="0" borderId="14" xfId="0" applyFont="1" applyBorder="1" applyAlignment="1">
      <alignment vertical="top" wrapText="1"/>
    </xf>
    <xf numFmtId="49" fontId="59" fillId="0" borderId="14" xfId="0" applyNumberFormat="1" applyFont="1" applyBorder="1" applyAlignment="1">
      <alignment vertical="center"/>
    </xf>
    <xf numFmtId="0" fontId="60" fillId="0" borderId="14" xfId="0" applyFont="1" applyBorder="1" applyAlignment="1">
      <alignment vertical="top" wrapText="1"/>
    </xf>
    <xf numFmtId="0" fontId="61" fillId="0" borderId="14" xfId="0" applyFont="1" applyFill="1" applyBorder="1" applyAlignment="1">
      <alignment vertical="top" wrapText="1"/>
    </xf>
    <xf numFmtId="49" fontId="61" fillId="0" borderId="14" xfId="0" applyNumberFormat="1" applyFont="1" applyFill="1" applyBorder="1" applyAlignment="1">
      <alignment vertical="center"/>
    </xf>
    <xf numFmtId="0" fontId="38" fillId="0" borderId="11" xfId="0" applyFont="1" applyBorder="1" applyAlignment="1">
      <alignment vertical="top"/>
    </xf>
    <xf numFmtId="49" fontId="38" fillId="0" borderId="11" xfId="0" applyNumberFormat="1" applyFont="1" applyBorder="1" applyAlignment="1">
      <alignment vertical="center"/>
    </xf>
    <xf numFmtId="0" fontId="38" fillId="0" borderId="38" xfId="0" applyFont="1" applyBorder="1" applyAlignment="1">
      <alignment horizontal="center"/>
    </xf>
    <xf numFmtId="0" fontId="38" fillId="0" borderId="15" xfId="0" applyFont="1" applyBorder="1" applyAlignment="1">
      <alignment horizontal="center" wrapText="1"/>
    </xf>
    <xf numFmtId="0" fontId="38" fillId="0" borderId="11" xfId="0" applyFont="1" applyBorder="1" applyAlignment="1">
      <alignment horizontal="center" wrapText="1"/>
    </xf>
    <xf numFmtId="0" fontId="38" fillId="0" borderId="15" xfId="0" applyFont="1" applyBorder="1" applyAlignment="1">
      <alignment horizontal="center"/>
    </xf>
    <xf numFmtId="0" fontId="37" fillId="0" borderId="42" xfId="0" applyFont="1" applyFill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/>
    </xf>
    <xf numFmtId="49" fontId="62" fillId="0" borderId="14" xfId="0" applyNumberFormat="1" applyFont="1" applyBorder="1" applyAlignment="1">
      <alignment horizontal="center" vertical="center"/>
    </xf>
    <xf numFmtId="49" fontId="63" fillId="0" borderId="14" xfId="0" applyNumberFormat="1" applyFont="1" applyBorder="1" applyAlignment="1">
      <alignment horizontal="center" vertical="center"/>
    </xf>
    <xf numFmtId="165" fontId="38" fillId="0" borderId="11" xfId="0" applyNumberFormat="1" applyFont="1" applyBorder="1" applyAlignment="1">
      <alignment horizontal="center" vertical="center"/>
    </xf>
    <xf numFmtId="165" fontId="41" fillId="0" borderId="14" xfId="0" applyNumberFormat="1" applyFont="1" applyBorder="1" applyAlignment="1">
      <alignment horizontal="center" vertical="center"/>
    </xf>
    <xf numFmtId="165" fontId="40" fillId="0" borderId="14" xfId="0" applyNumberFormat="1" applyFont="1" applyBorder="1" applyAlignment="1">
      <alignment horizontal="center" vertical="center"/>
    </xf>
    <xf numFmtId="165" fontId="38" fillId="0" borderId="37" xfId="0" applyNumberFormat="1" applyFont="1" applyBorder="1" applyAlignment="1">
      <alignment horizontal="center" vertical="center"/>
    </xf>
    <xf numFmtId="0" fontId="63" fillId="0" borderId="14" xfId="0" applyFont="1" applyBorder="1" applyAlignment="1">
      <alignment vertical="top" wrapText="1"/>
    </xf>
    <xf numFmtId="49" fontId="63" fillId="0" borderId="14" xfId="0" applyNumberFormat="1" applyFont="1" applyFill="1" applyBorder="1"/>
    <xf numFmtId="165" fontId="40" fillId="0" borderId="14" xfId="0" applyNumberFormat="1" applyFont="1" applyFill="1" applyBorder="1" applyAlignment="1">
      <alignment vertical="center"/>
    </xf>
    <xf numFmtId="165" fontId="38" fillId="0" borderId="37" xfId="36" applyNumberFormat="1" applyFont="1" applyFill="1" applyBorder="1" applyAlignment="1">
      <alignment horizontal="right" vertical="center"/>
    </xf>
    <xf numFmtId="0" fontId="38" fillId="0" borderId="21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0" fillId="0" borderId="0" xfId="0" applyFill="1"/>
    <xf numFmtId="0" fontId="9" fillId="0" borderId="0" xfId="0" applyFont="1" applyFill="1"/>
    <xf numFmtId="165" fontId="38" fillId="0" borderId="14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center"/>
    </xf>
    <xf numFmtId="0" fontId="38" fillId="0" borderId="29" xfId="0" applyFont="1" applyBorder="1" applyAlignment="1">
      <alignment horizontal="center" vertical="top"/>
    </xf>
    <xf numFmtId="0" fontId="38" fillId="0" borderId="29" xfId="0" applyFont="1" applyBorder="1" applyAlignment="1">
      <alignment horizontal="center" vertical="center"/>
    </xf>
    <xf numFmtId="4" fontId="38" fillId="0" borderId="18" xfId="0" applyNumberFormat="1" applyFont="1" applyBorder="1" applyAlignment="1">
      <alignment horizontal="center" wrapText="1"/>
    </xf>
    <xf numFmtId="49" fontId="36" fillId="0" borderId="14" xfId="0" applyNumberFormat="1" applyFont="1" applyFill="1" applyBorder="1" applyAlignment="1">
      <alignment horizontal="center" vertical="center" wrapText="1" shrinkToFit="1"/>
    </xf>
    <xf numFmtId="0" fontId="36" fillId="0" borderId="14" xfId="0" applyFont="1" applyFill="1" applyBorder="1" applyAlignment="1">
      <alignment horizontal="justify" vertical="top"/>
    </xf>
    <xf numFmtId="0" fontId="36" fillId="0" borderId="0" xfId="0" applyFont="1" applyAlignment="1">
      <alignment horizontal="right" wrapText="1"/>
    </xf>
    <xf numFmtId="0" fontId="0" fillId="0" borderId="0" xfId="0" applyAlignment="1"/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center"/>
    </xf>
    <xf numFmtId="0" fontId="38" fillId="0" borderId="24" xfId="36" applyFont="1" applyFill="1" applyBorder="1" applyAlignment="1">
      <alignment horizontal="center" vertical="center"/>
    </xf>
    <xf numFmtId="0" fontId="38" fillId="0" borderId="24" xfId="36" applyFont="1" applyFill="1" applyBorder="1" applyAlignment="1">
      <alignment horizontal="center" vertical="center" wrapText="1"/>
    </xf>
    <xf numFmtId="0" fontId="57" fillId="0" borderId="13" xfId="0" applyFont="1" applyBorder="1" applyAlignment="1">
      <alignment vertical="top" wrapText="1"/>
    </xf>
    <xf numFmtId="0" fontId="57" fillId="0" borderId="25" xfId="0" applyFont="1" applyBorder="1" applyAlignment="1">
      <alignment vertical="top" wrapText="1"/>
    </xf>
    <xf numFmtId="49" fontId="57" fillId="0" borderId="14" xfId="0" applyNumberFormat="1" applyFont="1" applyFill="1" applyBorder="1" applyAlignment="1">
      <alignment horizontal="center" vertical="center"/>
    </xf>
    <xf numFmtId="49" fontId="36" fillId="0" borderId="62" xfId="44" applyNumberFormat="1" applyFont="1" applyFill="1" applyBorder="1" applyAlignment="1">
      <alignment horizontal="left" vertical="center" wrapText="1"/>
    </xf>
    <xf numFmtId="0" fontId="36" fillId="0" borderId="62" xfId="44" applyNumberFormat="1" applyFont="1" applyFill="1" applyBorder="1" applyAlignment="1">
      <alignment horizontal="left" vertical="center" wrapText="1"/>
    </xf>
    <xf numFmtId="0" fontId="57" fillId="0" borderId="14" xfId="0" applyFont="1" applyFill="1" applyBorder="1" applyAlignment="1">
      <alignment vertical="top" wrapText="1"/>
    </xf>
    <xf numFmtId="165" fontId="57" fillId="0" borderId="14" xfId="0" applyNumberFormat="1" applyFont="1" applyFill="1" applyBorder="1" applyAlignment="1">
      <alignment horizontal="center" vertical="center"/>
    </xf>
    <xf numFmtId="165" fontId="57" fillId="0" borderId="25" xfId="0" applyNumberFormat="1" applyFont="1" applyBorder="1" applyAlignment="1">
      <alignment horizontal="center" vertical="center"/>
    </xf>
    <xf numFmtId="165" fontId="35" fillId="0" borderId="0" xfId="0" applyNumberFormat="1" applyFont="1"/>
    <xf numFmtId="165" fontId="9" fillId="0" borderId="0" xfId="0" applyNumberFormat="1" applyFont="1"/>
    <xf numFmtId="165" fontId="9" fillId="0" borderId="0" xfId="0" applyNumberFormat="1" applyFont="1" applyBorder="1"/>
    <xf numFmtId="0" fontId="38" fillId="0" borderId="14" xfId="0" applyFont="1" applyBorder="1" applyAlignment="1">
      <alignment vertical="center"/>
    </xf>
    <xf numFmtId="0" fontId="38" fillId="0" borderId="14" xfId="0" applyFont="1" applyBorder="1" applyAlignment="1">
      <alignment vertical="center" wrapText="1"/>
    </xf>
    <xf numFmtId="0" fontId="41" fillId="0" borderId="14" xfId="0" applyFont="1" applyBorder="1" applyAlignment="1">
      <alignment vertical="center" wrapText="1"/>
    </xf>
    <xf numFmtId="0" fontId="40" fillId="0" borderId="14" xfId="0" applyFont="1" applyBorder="1" applyAlignment="1">
      <alignment vertical="center" wrapText="1"/>
    </xf>
    <xf numFmtId="0" fontId="36" fillId="0" borderId="14" xfId="0" applyFont="1" applyBorder="1" applyAlignment="1">
      <alignment horizontal="left" vertical="top" wrapText="1"/>
    </xf>
    <xf numFmtId="0" fontId="36" fillId="0" borderId="14" xfId="0" applyFont="1" applyBorder="1" applyAlignment="1">
      <alignment vertical="center" wrapText="1"/>
    </xf>
    <xf numFmtId="0" fontId="57" fillId="0" borderId="14" xfId="0" applyFont="1" applyBorder="1" applyAlignment="1">
      <alignment vertical="center" wrapText="1"/>
    </xf>
    <xf numFmtId="0" fontId="59" fillId="0" borderId="14" xfId="0" applyFont="1" applyBorder="1" applyAlignment="1">
      <alignment vertical="center" wrapText="1"/>
    </xf>
    <xf numFmtId="0" fontId="36" fillId="0" borderId="17" xfId="0" applyFont="1" applyBorder="1" applyAlignment="1">
      <alignment vertical="center" wrapText="1"/>
    </xf>
    <xf numFmtId="165" fontId="36" fillId="0" borderId="17" xfId="0" applyNumberFormat="1" applyFont="1" applyFill="1" applyBorder="1" applyAlignment="1">
      <alignment vertical="center"/>
    </xf>
    <xf numFmtId="0" fontId="60" fillId="0" borderId="10" xfId="0" applyFont="1" applyBorder="1" applyAlignment="1">
      <alignment vertical="top" wrapText="1"/>
    </xf>
    <xf numFmtId="49" fontId="60" fillId="0" borderId="30" xfId="0" applyNumberFormat="1" applyFont="1" applyFill="1" applyBorder="1" applyAlignment="1">
      <alignment vertical="center"/>
    </xf>
    <xf numFmtId="165" fontId="40" fillId="0" borderId="26" xfId="0" applyNumberFormat="1" applyFont="1" applyFill="1" applyBorder="1" applyAlignment="1">
      <alignment vertical="center"/>
    </xf>
    <xf numFmtId="0" fontId="38" fillId="0" borderId="0" xfId="0" applyFont="1" applyBorder="1" applyAlignment="1">
      <alignment horizontal="center" wrapText="1"/>
    </xf>
    <xf numFmtId="0" fontId="36" fillId="0" borderId="0" xfId="0" applyFont="1" applyAlignment="1">
      <alignment horizontal="right" vertical="top" wrapText="1"/>
    </xf>
    <xf numFmtId="165" fontId="60" fillId="0" borderId="26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horizontal="right" wrapText="1"/>
    </xf>
    <xf numFmtId="49" fontId="49" fillId="0" borderId="13" xfId="0" applyNumberFormat="1" applyFont="1" applyBorder="1" applyAlignment="1">
      <alignment horizontal="center" vertical="top"/>
    </xf>
    <xf numFmtId="4" fontId="66" fillId="0" borderId="14" xfId="0" applyNumberFormat="1" applyFont="1" applyFill="1" applyBorder="1" applyAlignment="1">
      <alignment horizontal="center" vertical="center" wrapText="1"/>
    </xf>
    <xf numFmtId="165" fontId="66" fillId="0" borderId="14" xfId="0" applyNumberFormat="1" applyFont="1" applyFill="1" applyBorder="1" applyAlignment="1">
      <alignment horizontal="center" vertical="center" wrapText="1"/>
    </xf>
    <xf numFmtId="166" fontId="0" fillId="0" borderId="0" xfId="0" applyNumberFormat="1" applyFont="1"/>
    <xf numFmtId="166" fontId="67" fillId="0" borderId="0" xfId="0" applyNumberFormat="1" applyFont="1"/>
    <xf numFmtId="166" fontId="0" fillId="0" borderId="0" xfId="0" applyNumberFormat="1" applyFont="1" applyFill="1"/>
    <xf numFmtId="166" fontId="0" fillId="0" borderId="0" xfId="0" applyNumberFormat="1" applyFont="1" applyAlignment="1">
      <alignment horizontal="center"/>
    </xf>
    <xf numFmtId="0" fontId="38" fillId="0" borderId="14" xfId="0" applyFont="1" applyBorder="1" applyAlignment="1">
      <alignment horizontal="left" vertical="top" wrapText="1"/>
    </xf>
    <xf numFmtId="165" fontId="38" fillId="0" borderId="14" xfId="0" applyNumberFormat="1" applyFont="1" applyBorder="1" applyAlignment="1">
      <alignment vertical="center"/>
    </xf>
    <xf numFmtId="165" fontId="41" fillId="0" borderId="14" xfId="0" applyNumberFormat="1" applyFont="1" applyBorder="1" applyAlignment="1">
      <alignment vertical="center"/>
    </xf>
    <xf numFmtId="0" fontId="57" fillId="0" borderId="14" xfId="0" applyFont="1" applyBorder="1" applyAlignment="1">
      <alignment horizontal="left" vertical="top" wrapText="1"/>
    </xf>
    <xf numFmtId="0" fontId="42" fillId="0" borderId="24" xfId="0" applyFont="1" applyBorder="1" applyAlignment="1">
      <alignment vertical="center" wrapText="1"/>
    </xf>
    <xf numFmtId="165" fontId="38" fillId="0" borderId="24" xfId="0" applyNumberFormat="1" applyFont="1" applyFill="1" applyBorder="1" applyAlignment="1">
      <alignment horizontal="center" vertical="center"/>
    </xf>
    <xf numFmtId="165" fontId="38" fillId="0" borderId="33" xfId="0" applyNumberFormat="1" applyFont="1" applyBorder="1" applyAlignment="1">
      <alignment horizontal="center" vertical="center"/>
    </xf>
    <xf numFmtId="165" fontId="58" fillId="0" borderId="14" xfId="0" applyNumberFormat="1" applyFont="1" applyBorder="1" applyAlignment="1">
      <alignment vertical="center"/>
    </xf>
    <xf numFmtId="49" fontId="60" fillId="0" borderId="14" xfId="0" applyNumberFormat="1" applyFont="1" applyBorder="1" applyAlignment="1">
      <alignment horizontal="center" vertical="center"/>
    </xf>
    <xf numFmtId="165" fontId="57" fillId="0" borderId="14" xfId="0" applyNumberFormat="1" applyFont="1" applyBorder="1" applyAlignment="1">
      <alignment vertical="center"/>
    </xf>
    <xf numFmtId="0" fontId="36" fillId="0" borderId="0" xfId="0" applyFont="1" applyAlignment="1">
      <alignment horizontal="center" vertical="center" wrapText="1"/>
    </xf>
    <xf numFmtId="0" fontId="38" fillId="0" borderId="24" xfId="36" applyFont="1" applyFill="1" applyBorder="1" applyAlignment="1">
      <alignment horizontal="center" vertical="center"/>
    </xf>
    <xf numFmtId="0" fontId="38" fillId="0" borderId="24" xfId="36" applyFont="1" applyFill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0" fontId="41" fillId="0" borderId="14" xfId="0" applyFont="1" applyBorder="1" applyAlignment="1">
      <alignment horizontal="left" vertical="top" wrapText="1"/>
    </xf>
    <xf numFmtId="0" fontId="40" fillId="0" borderId="14" xfId="0" applyFont="1" applyBorder="1" applyAlignment="1">
      <alignment horizontal="left" vertical="top" wrapText="1"/>
    </xf>
    <xf numFmtId="165" fontId="40" fillId="0" borderId="14" xfId="0" applyNumberFormat="1" applyFont="1" applyBorder="1" applyAlignment="1">
      <alignment vertical="center"/>
    </xf>
    <xf numFmtId="4" fontId="36" fillId="0" borderId="36" xfId="36" applyNumberFormat="1" applyFont="1" applyFill="1" applyBorder="1" applyAlignment="1">
      <alignment horizontal="right" vertical="center"/>
    </xf>
    <xf numFmtId="49" fontId="38" fillId="0" borderId="24" xfId="36" applyNumberFormat="1" applyFont="1" applyFill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38" fillId="0" borderId="14" xfId="0" applyFont="1" applyBorder="1" applyAlignment="1">
      <alignment horizontal="center"/>
    </xf>
    <xf numFmtId="49" fontId="41" fillId="0" borderId="14" xfId="0" applyNumberFormat="1" applyFont="1" applyBorder="1"/>
    <xf numFmtId="0" fontId="57" fillId="0" borderId="13" xfId="0" applyFont="1" applyBorder="1" applyAlignment="1">
      <alignment vertical="center" wrapText="1"/>
    </xf>
    <xf numFmtId="0" fontId="57" fillId="0" borderId="25" xfId="0" applyFont="1" applyBorder="1" applyAlignment="1">
      <alignment horizontal="left" vertical="top" wrapText="1"/>
    </xf>
    <xf numFmtId="0" fontId="36" fillId="0" borderId="0" xfId="0" applyFont="1" applyAlignment="1">
      <alignment horizontal="right" wrapText="1"/>
    </xf>
    <xf numFmtId="0" fontId="38" fillId="0" borderId="14" xfId="0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right"/>
    </xf>
    <xf numFmtId="0" fontId="36" fillId="0" borderId="0" xfId="0" applyFont="1" applyAlignment="1">
      <alignment horizontal="right" vertical="center" wrapText="1"/>
    </xf>
    <xf numFmtId="0" fontId="38" fillId="0" borderId="24" xfId="36" applyFont="1" applyFill="1" applyBorder="1" applyAlignment="1">
      <alignment horizontal="center" vertical="center"/>
    </xf>
    <xf numFmtId="0" fontId="38" fillId="0" borderId="24" xfId="36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165" fontId="36" fillId="0" borderId="25" xfId="0" applyNumberFormat="1" applyFont="1" applyBorder="1" applyAlignment="1">
      <alignment horizontal="center" vertical="center"/>
    </xf>
    <xf numFmtId="165" fontId="40" fillId="0" borderId="25" xfId="0" applyNumberFormat="1" applyFont="1" applyBorder="1" applyAlignment="1">
      <alignment horizontal="center" vertical="center"/>
    </xf>
    <xf numFmtId="4" fontId="0" fillId="0" borderId="0" xfId="0" applyNumberFormat="1" applyFont="1"/>
    <xf numFmtId="165" fontId="59" fillId="0" borderId="14" xfId="0" applyNumberFormat="1" applyFont="1" applyBorder="1" applyAlignment="1">
      <alignment horizontal="center" vertical="center"/>
    </xf>
    <xf numFmtId="0" fontId="59" fillId="0" borderId="10" xfId="0" applyFont="1" applyBorder="1" applyAlignment="1">
      <alignment vertical="top" wrapText="1"/>
    </xf>
    <xf numFmtId="49" fontId="59" fillId="0" borderId="30" xfId="0" applyNumberFormat="1" applyFont="1" applyFill="1" applyBorder="1" applyAlignment="1">
      <alignment vertical="center"/>
    </xf>
    <xf numFmtId="165" fontId="59" fillId="0" borderId="25" xfId="0" applyNumberFormat="1" applyFont="1" applyBorder="1" applyAlignment="1">
      <alignment horizontal="center" vertical="center"/>
    </xf>
    <xf numFmtId="49" fontId="49" fillId="0" borderId="14" xfId="0" applyNumberFormat="1" applyFont="1" applyBorder="1" applyAlignment="1">
      <alignment horizontal="center" vertical="top"/>
    </xf>
    <xf numFmtId="0" fontId="49" fillId="0" borderId="26" xfId="0" applyFont="1" applyBorder="1" applyAlignment="1">
      <alignment vertical="top" wrapText="1"/>
    </xf>
    <xf numFmtId="0" fontId="36" fillId="0" borderId="32" xfId="36" applyFont="1" applyFill="1" applyBorder="1" applyAlignment="1">
      <alignment horizontal="center" vertical="top" wrapText="1"/>
    </xf>
    <xf numFmtId="0" fontId="38" fillId="0" borderId="32" xfId="36" applyFont="1" applyFill="1" applyBorder="1" applyAlignment="1">
      <alignment horizontal="center" vertical="center"/>
    </xf>
    <xf numFmtId="0" fontId="12" fillId="0" borderId="67" xfId="36" applyFont="1" applyFill="1" applyBorder="1"/>
    <xf numFmtId="165" fontId="38" fillId="0" borderId="68" xfId="36" applyNumberFormat="1" applyFont="1" applyFill="1" applyBorder="1" applyAlignment="1">
      <alignment horizontal="right" vertical="center"/>
    </xf>
    <xf numFmtId="4" fontId="38" fillId="0" borderId="42" xfId="36" applyNumberFormat="1" applyFont="1" applyFill="1" applyBorder="1" applyAlignment="1">
      <alignment horizontal="right" vertical="center"/>
    </xf>
    <xf numFmtId="165" fontId="36" fillId="0" borderId="41" xfId="36" applyNumberFormat="1" applyFont="1" applyFill="1" applyBorder="1" applyAlignment="1">
      <alignment horizontal="right" vertical="center"/>
    </xf>
    <xf numFmtId="165" fontId="36" fillId="0" borderId="21" xfId="36" applyNumberFormat="1" applyFont="1" applyFill="1" applyBorder="1" applyAlignment="1">
      <alignment horizontal="right" vertical="center"/>
    </xf>
    <xf numFmtId="4" fontId="36" fillId="0" borderId="37" xfId="36" applyNumberFormat="1" applyFont="1" applyFill="1" applyBorder="1" applyAlignment="1">
      <alignment horizontal="right" vertical="center"/>
    </xf>
    <xf numFmtId="49" fontId="59" fillId="0" borderId="14" xfId="0" applyNumberFormat="1" applyFont="1" applyBorder="1" applyAlignment="1">
      <alignment horizontal="center" vertical="center"/>
    </xf>
    <xf numFmtId="165" fontId="58" fillId="0" borderId="26" xfId="0" applyNumberFormat="1" applyFont="1" applyFill="1" applyBorder="1" applyAlignment="1">
      <alignment vertical="center"/>
    </xf>
    <xf numFmtId="165" fontId="57" fillId="0" borderId="26" xfId="0" applyNumberFormat="1" applyFont="1" applyFill="1" applyBorder="1" applyAlignment="1">
      <alignment vertical="center"/>
    </xf>
    <xf numFmtId="49" fontId="38" fillId="0" borderId="14" xfId="0" applyNumberFormat="1" applyFont="1" applyBorder="1" applyAlignment="1" applyProtection="1">
      <alignment horizontal="left" vertical="top" wrapText="1"/>
    </xf>
    <xf numFmtId="0" fontId="41" fillId="0" borderId="0" xfId="0" applyFont="1" applyAlignment="1">
      <alignment wrapText="1"/>
    </xf>
    <xf numFmtId="49" fontId="38" fillId="0" borderId="30" xfId="0" applyNumberFormat="1" applyFont="1" applyBorder="1" applyAlignment="1" applyProtection="1">
      <alignment horizontal="left" vertical="top" wrapText="1"/>
    </xf>
    <xf numFmtId="0" fontId="41" fillId="0" borderId="69" xfId="0" applyFont="1" applyBorder="1" applyAlignment="1">
      <alignment horizontal="left" vertical="top" wrapText="1"/>
    </xf>
    <xf numFmtId="0" fontId="36" fillId="0" borderId="69" xfId="0" applyFont="1" applyBorder="1" applyAlignment="1">
      <alignment horizontal="left" vertical="center" wrapText="1"/>
    </xf>
    <xf numFmtId="0" fontId="38" fillId="0" borderId="14" xfId="0" applyFont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left" vertical="center" wrapText="1"/>
    </xf>
    <xf numFmtId="165" fontId="58" fillId="0" borderId="26" xfId="0" applyNumberFormat="1" applyFont="1" applyBorder="1" applyAlignment="1">
      <alignment vertical="center"/>
    </xf>
    <xf numFmtId="0" fontId="57" fillId="0" borderId="13" xfId="0" applyFont="1" applyFill="1" applyBorder="1" applyAlignment="1">
      <alignment horizontal="left" vertical="top" wrapText="1"/>
    </xf>
    <xf numFmtId="0" fontId="36" fillId="0" borderId="17" xfId="36" applyFont="1" applyFill="1" applyBorder="1" applyAlignment="1">
      <alignment horizontal="center" vertical="center" wrapText="1"/>
    </xf>
    <xf numFmtId="0" fontId="58" fillId="0" borderId="25" xfId="0" applyFont="1" applyBorder="1" applyAlignment="1">
      <alignment horizontal="left" vertical="top" wrapText="1"/>
    </xf>
    <xf numFmtId="165" fontId="60" fillId="0" borderId="26" xfId="0" applyNumberFormat="1" applyFont="1" applyBorder="1" applyAlignment="1">
      <alignment vertical="center"/>
    </xf>
    <xf numFmtId="165" fontId="57" fillId="0" borderId="26" xfId="0" applyNumberFormat="1" applyFont="1" applyBorder="1" applyAlignment="1">
      <alignment vertical="center"/>
    </xf>
    <xf numFmtId="165" fontId="57" fillId="0" borderId="14" xfId="0" applyNumberFormat="1" applyFont="1" applyFill="1" applyBorder="1" applyAlignment="1">
      <alignment vertical="center"/>
    </xf>
    <xf numFmtId="49" fontId="58" fillId="19" borderId="14" xfId="0" applyNumberFormat="1" applyFont="1" applyFill="1" applyBorder="1" applyAlignment="1">
      <alignment horizontal="center" vertical="center"/>
    </xf>
    <xf numFmtId="165" fontId="58" fillId="0" borderId="14" xfId="0" applyNumberFormat="1" applyFont="1" applyFill="1" applyBorder="1" applyAlignment="1">
      <alignment vertical="center"/>
    </xf>
    <xf numFmtId="49" fontId="60" fillId="19" borderId="14" xfId="0" applyNumberFormat="1" applyFont="1" applyFill="1" applyBorder="1" applyAlignment="1">
      <alignment horizontal="center" vertical="center"/>
    </xf>
    <xf numFmtId="49" fontId="60" fillId="0" borderId="14" xfId="0" applyNumberFormat="1" applyFont="1" applyFill="1" applyBorder="1" applyAlignment="1">
      <alignment horizontal="center" vertical="center"/>
    </xf>
    <xf numFmtId="165" fontId="60" fillId="0" borderId="14" xfId="0" applyNumberFormat="1" applyFont="1" applyFill="1" applyBorder="1" applyAlignment="1">
      <alignment vertical="center"/>
    </xf>
    <xf numFmtId="165" fontId="60" fillId="0" borderId="26" xfId="0" applyNumberFormat="1" applyFont="1" applyFill="1" applyBorder="1" applyAlignment="1">
      <alignment vertical="center"/>
    </xf>
    <xf numFmtId="49" fontId="57" fillId="19" borderId="14" xfId="0" applyNumberFormat="1" applyFont="1" applyFill="1" applyBorder="1" applyAlignment="1">
      <alignment horizontal="center" vertical="center"/>
    </xf>
    <xf numFmtId="165" fontId="59" fillId="0" borderId="14" xfId="0" applyNumberFormat="1" applyFont="1" applyFill="1" applyBorder="1" applyAlignment="1">
      <alignment vertical="center"/>
    </xf>
    <xf numFmtId="165" fontId="59" fillId="0" borderId="26" xfId="0" applyNumberFormat="1" applyFont="1" applyFill="1" applyBorder="1" applyAlignment="1">
      <alignment vertical="center"/>
    </xf>
    <xf numFmtId="0" fontId="57" fillId="0" borderId="14" xfId="0" applyFont="1" applyFill="1" applyBorder="1" applyAlignment="1">
      <alignment vertical="center" wrapText="1"/>
    </xf>
    <xf numFmtId="0" fontId="58" fillId="0" borderId="13" xfId="0" applyFont="1" applyBorder="1" applyAlignment="1">
      <alignment vertical="top" wrapText="1"/>
    </xf>
    <xf numFmtId="0" fontId="58" fillId="0" borderId="14" xfId="0" applyFont="1" applyBorder="1" applyAlignment="1">
      <alignment vertical="top" wrapText="1"/>
    </xf>
    <xf numFmtId="165" fontId="36" fillId="0" borderId="26" xfId="0" applyNumberFormat="1" applyFont="1" applyBorder="1" applyAlignment="1">
      <alignment horizontal="right" vertical="center"/>
    </xf>
    <xf numFmtId="165" fontId="59" fillId="0" borderId="26" xfId="0" applyNumberFormat="1" applyFont="1" applyBorder="1" applyAlignment="1">
      <alignment vertical="center"/>
    </xf>
    <xf numFmtId="49" fontId="57" fillId="0" borderId="14" xfId="46" applyNumberFormat="1" applyFont="1" applyBorder="1" applyAlignment="1" applyProtection="1">
      <alignment horizontal="left" vertical="top" wrapText="1"/>
    </xf>
    <xf numFmtId="49" fontId="57" fillId="0" borderId="14" xfId="0" applyNumberFormat="1" applyFont="1" applyBorder="1" applyAlignment="1">
      <alignment horizontal="center" vertical="top"/>
    </xf>
    <xf numFmtId="165" fontId="36" fillId="0" borderId="70" xfId="0" applyNumberFormat="1" applyFont="1" applyBorder="1" applyAlignment="1">
      <alignment vertical="center"/>
    </xf>
    <xf numFmtId="0" fontId="37" fillId="0" borderId="0" xfId="0" applyFont="1" applyAlignment="1">
      <alignment vertical="top"/>
    </xf>
    <xf numFmtId="0" fontId="37" fillId="0" borderId="22" xfId="0" applyFont="1" applyBorder="1" applyAlignment="1">
      <alignment vertical="top"/>
    </xf>
    <xf numFmtId="0" fontId="42" fillId="0" borderId="23" xfId="0" applyFont="1" applyBorder="1" applyAlignment="1">
      <alignment vertical="top" wrapText="1"/>
    </xf>
    <xf numFmtId="0" fontId="38" fillId="0" borderId="13" xfId="0" applyFont="1" applyBorder="1" applyAlignment="1">
      <alignment vertical="top"/>
    </xf>
    <xf numFmtId="0" fontId="40" fillId="0" borderId="13" xfId="0" applyFont="1" applyBorder="1" applyAlignment="1">
      <alignment vertical="top" wrapText="1"/>
    </xf>
    <xf numFmtId="0" fontId="59" fillId="0" borderId="13" xfId="0" applyFont="1" applyBorder="1" applyAlignment="1">
      <alignment vertical="top" wrapText="1"/>
    </xf>
    <xf numFmtId="0" fontId="60" fillId="0" borderId="13" xfId="0" applyFont="1" applyBorder="1" applyAlignment="1">
      <alignment vertical="top" wrapText="1"/>
    </xf>
    <xf numFmtId="0" fontId="57" fillId="0" borderId="13" xfId="45" applyNumberFormat="1" applyFont="1" applyBorder="1" applyAlignment="1" applyProtection="1">
      <alignment vertical="top" wrapText="1"/>
    </xf>
    <xf numFmtId="0" fontId="38" fillId="0" borderId="13" xfId="0" applyFont="1" applyFill="1" applyBorder="1" applyAlignment="1">
      <alignment vertical="top" wrapText="1"/>
    </xf>
    <xf numFmtId="0" fontId="41" fillId="0" borderId="13" xfId="0" applyFont="1" applyFill="1" applyBorder="1" applyAlignment="1">
      <alignment vertical="top" wrapText="1"/>
    </xf>
    <xf numFmtId="0" fontId="36" fillId="0" borderId="13" xfId="0" applyFont="1" applyFill="1" applyBorder="1" applyAlignment="1">
      <alignment vertical="top" wrapText="1"/>
    </xf>
    <xf numFmtId="0" fontId="58" fillId="0" borderId="13" xfId="0" applyFont="1" applyFill="1" applyBorder="1" applyAlignment="1">
      <alignment vertical="top" wrapText="1"/>
    </xf>
    <xf numFmtId="0" fontId="57" fillId="0" borderId="13" xfId="0" applyFont="1" applyFill="1" applyBorder="1" applyAlignment="1">
      <alignment vertical="top" wrapText="1"/>
    </xf>
    <xf numFmtId="0" fontId="60" fillId="0" borderId="13" xfId="0" applyFont="1" applyFill="1" applyBorder="1" applyAlignment="1">
      <alignment vertical="top" wrapText="1"/>
    </xf>
    <xf numFmtId="0" fontId="58" fillId="19" borderId="13" xfId="0" applyFont="1" applyFill="1" applyBorder="1" applyAlignment="1">
      <alignment vertical="top" wrapText="1"/>
    </xf>
    <xf numFmtId="0" fontId="60" fillId="19" borderId="13" xfId="0" applyFont="1" applyFill="1" applyBorder="1" applyAlignment="1">
      <alignment vertical="top" wrapText="1"/>
    </xf>
    <xf numFmtId="0" fontId="36" fillId="0" borderId="16" xfId="0" applyFont="1" applyFill="1" applyBorder="1" applyAlignment="1">
      <alignment vertical="top" wrapText="1"/>
    </xf>
    <xf numFmtId="0" fontId="57" fillId="0" borderId="16" xfId="0" applyFont="1" applyBorder="1" applyAlignment="1">
      <alignment vertical="top" wrapText="1"/>
    </xf>
    <xf numFmtId="165" fontId="57" fillId="0" borderId="14" xfId="0" applyNumberFormat="1" applyFont="1" applyBorder="1" applyAlignment="1">
      <alignment horizontal="center"/>
    </xf>
    <xf numFmtId="165" fontId="41" fillId="0" borderId="14" xfId="0" applyNumberFormat="1" applyFont="1" applyBorder="1" applyAlignment="1">
      <alignment horizontal="center"/>
    </xf>
    <xf numFmtId="165" fontId="40" fillId="0" borderId="14" xfId="0" applyNumberFormat="1" applyFont="1" applyBorder="1" applyAlignment="1">
      <alignment horizontal="center"/>
    </xf>
    <xf numFmtId="49" fontId="38" fillId="0" borderId="14" xfId="0" applyNumberFormat="1" applyFont="1" applyBorder="1"/>
    <xf numFmtId="164" fontId="41" fillId="0" borderId="13" xfId="45" applyNumberFormat="1" applyFont="1" applyBorder="1" applyAlignment="1" applyProtection="1">
      <alignment horizontal="left" vertical="top" wrapText="1"/>
    </xf>
    <xf numFmtId="49" fontId="41" fillId="0" borderId="14" xfId="49" applyNumberFormat="1" applyFont="1" applyBorder="1" applyProtection="1">
      <alignment horizontal="center" vertical="center"/>
    </xf>
    <xf numFmtId="164" fontId="38" fillId="0" borderId="13" xfId="45" applyNumberFormat="1" applyFont="1" applyBorder="1" applyAlignment="1" applyProtection="1">
      <alignment horizontal="left" vertical="top" wrapText="1"/>
    </xf>
    <xf numFmtId="49" fontId="38" fillId="0" borderId="14" xfId="49" applyNumberFormat="1" applyFont="1" applyBorder="1" applyProtection="1">
      <alignment horizontal="center" vertical="center"/>
    </xf>
    <xf numFmtId="164" fontId="57" fillId="0" borderId="13" xfId="45" applyNumberFormat="1" applyFont="1" applyBorder="1" applyAlignment="1" applyProtection="1">
      <alignment horizontal="left" vertical="top" wrapText="1"/>
    </xf>
    <xf numFmtId="49" fontId="57" fillId="0" borderId="14" xfId="49" applyNumberFormat="1" applyFont="1" applyBorder="1" applyProtection="1">
      <alignment horizontal="center" vertical="center"/>
    </xf>
    <xf numFmtId="165" fontId="60" fillId="0" borderId="14" xfId="0" applyNumberFormat="1" applyFont="1" applyBorder="1" applyAlignment="1">
      <alignment horizontal="center"/>
    </xf>
    <xf numFmtId="0" fontId="36" fillId="0" borderId="37" xfId="0" applyFont="1" applyBorder="1" applyAlignment="1">
      <alignment horizontal="center" vertical="center" wrapText="1"/>
    </xf>
    <xf numFmtId="165" fontId="9" fillId="0" borderId="0" xfId="0" applyNumberFormat="1" applyFont="1" applyFill="1"/>
    <xf numFmtId="165" fontId="39" fillId="0" borderId="0" xfId="0" applyNumberFormat="1" applyFont="1"/>
    <xf numFmtId="165" fontId="36" fillId="0" borderId="0" xfId="0" applyNumberFormat="1" applyFont="1" applyFill="1" applyAlignment="1">
      <alignment horizontal="center"/>
    </xf>
    <xf numFmtId="165" fontId="37" fillId="0" borderId="32" xfId="0" applyNumberFormat="1" applyFont="1" applyFill="1" applyBorder="1" applyAlignment="1">
      <alignment horizontal="center" vertical="center" wrapText="1"/>
    </xf>
    <xf numFmtId="165" fontId="37" fillId="0" borderId="42" xfId="0" applyNumberFormat="1" applyFont="1" applyFill="1" applyBorder="1" applyAlignment="1">
      <alignment horizontal="center" vertical="center" wrapText="1"/>
    </xf>
    <xf numFmtId="165" fontId="38" fillId="0" borderId="39" xfId="0" applyNumberFormat="1" applyFont="1" applyFill="1" applyBorder="1"/>
    <xf numFmtId="165" fontId="38" fillId="0" borderId="12" xfId="0" applyNumberFormat="1" applyFont="1" applyBorder="1"/>
    <xf numFmtId="165" fontId="38" fillId="0" borderId="30" xfId="0" applyNumberFormat="1" applyFont="1" applyFill="1" applyBorder="1"/>
    <xf numFmtId="165" fontId="38" fillId="0" borderId="26" xfId="0" applyNumberFormat="1" applyFont="1" applyBorder="1"/>
    <xf numFmtId="165" fontId="41" fillId="0" borderId="30" xfId="0" applyNumberFormat="1" applyFont="1" applyFill="1" applyBorder="1"/>
    <xf numFmtId="165" fontId="41" fillId="0" borderId="26" xfId="0" applyNumberFormat="1" applyFont="1" applyBorder="1"/>
    <xf numFmtId="165" fontId="40" fillId="0" borderId="30" xfId="0" applyNumberFormat="1" applyFont="1" applyFill="1" applyBorder="1"/>
    <xf numFmtId="165" fontId="36" fillId="0" borderId="26" xfId="0" applyNumberFormat="1" applyFont="1" applyBorder="1"/>
    <xf numFmtId="165" fontId="36" fillId="0" borderId="30" xfId="0" applyNumberFormat="1" applyFont="1" applyFill="1" applyBorder="1"/>
    <xf numFmtId="165" fontId="36" fillId="0" borderId="49" xfId="0" applyNumberFormat="1" applyFont="1" applyFill="1" applyBorder="1"/>
    <xf numFmtId="165" fontId="36" fillId="0" borderId="31" xfId="0" applyNumberFormat="1" applyFont="1" applyBorder="1"/>
    <xf numFmtId="165" fontId="36" fillId="0" borderId="14" xfId="0" applyNumberFormat="1" applyFont="1" applyBorder="1" applyAlignment="1">
      <alignment horizontal="center" vertical="top"/>
    </xf>
    <xf numFmtId="165" fontId="38" fillId="0" borderId="14" xfId="0" applyNumberFormat="1" applyFont="1" applyFill="1" applyBorder="1" applyAlignment="1">
      <alignment horizontal="center" vertical="center"/>
    </xf>
    <xf numFmtId="0" fontId="9" fillId="0" borderId="0" xfId="0" applyNumberFormat="1" applyFont="1"/>
    <xf numFmtId="0" fontId="36" fillId="0" borderId="0" xfId="0" applyNumberFormat="1" applyFont="1" applyAlignment="1">
      <alignment horizontal="right" vertical="center" wrapText="1"/>
    </xf>
    <xf numFmtId="0" fontId="10" fillId="0" borderId="0" xfId="0" applyNumberFormat="1" applyFont="1" applyAlignment="1">
      <alignment horizontal="right"/>
    </xf>
    <xf numFmtId="0" fontId="37" fillId="0" borderId="0" xfId="0" applyNumberFormat="1" applyFont="1" applyBorder="1" applyAlignment="1"/>
    <xf numFmtId="165" fontId="0" fillId="0" borderId="26" xfId="0" applyNumberFormat="1" applyBorder="1" applyAlignment="1">
      <alignment vertical="center"/>
    </xf>
    <xf numFmtId="165" fontId="38" fillId="0" borderId="15" xfId="0" applyNumberFormat="1" applyFont="1" applyFill="1" applyBorder="1" applyAlignment="1">
      <alignment horizontal="center" vertical="center"/>
    </xf>
    <xf numFmtId="165" fontId="38" fillId="0" borderId="21" xfId="0" applyNumberFormat="1" applyFont="1" applyFill="1" applyBorder="1" applyAlignment="1">
      <alignment horizontal="center" vertical="center"/>
    </xf>
    <xf numFmtId="4" fontId="38" fillId="0" borderId="56" xfId="0" applyNumberFormat="1" applyFont="1" applyBorder="1" applyAlignment="1">
      <alignment horizontal="center" vertical="center" wrapText="1"/>
    </xf>
    <xf numFmtId="4" fontId="38" fillId="0" borderId="59" xfId="0" applyNumberFormat="1" applyFont="1" applyBorder="1" applyAlignment="1">
      <alignment horizontal="center" vertical="center" wrapText="1"/>
    </xf>
    <xf numFmtId="4" fontId="38" fillId="0" borderId="59" xfId="0" applyNumberFormat="1" applyFont="1" applyBorder="1" applyAlignment="1">
      <alignment horizontal="center" vertical="center"/>
    </xf>
    <xf numFmtId="4" fontId="41" fillId="0" borderId="59" xfId="0" applyNumberFormat="1" applyFont="1" applyBorder="1" applyAlignment="1">
      <alignment horizontal="center" vertical="center"/>
    </xf>
    <xf numFmtId="4" fontId="36" fillId="0" borderId="59" xfId="0" applyNumberFormat="1" applyFont="1" applyBorder="1" applyAlignment="1">
      <alignment horizontal="center" vertical="center"/>
    </xf>
    <xf numFmtId="4" fontId="36" fillId="0" borderId="59" xfId="0" applyNumberFormat="1" applyFont="1" applyFill="1" applyBorder="1" applyAlignment="1">
      <alignment horizontal="center" vertical="center"/>
    </xf>
    <xf numFmtId="4" fontId="40" fillId="0" borderId="59" xfId="0" applyNumberFormat="1" applyFont="1" applyBorder="1" applyAlignment="1">
      <alignment horizontal="center" vertical="center"/>
    </xf>
    <xf numFmtId="165" fontId="49" fillId="0" borderId="26" xfId="0" applyNumberFormat="1" applyFont="1" applyFill="1" applyBorder="1" applyAlignment="1">
      <alignment vertical="center"/>
    </xf>
    <xf numFmtId="0" fontId="60" fillId="0" borderId="13" xfId="0" applyFont="1" applyFill="1" applyBorder="1" applyAlignment="1">
      <alignment horizontal="left" vertical="top" wrapText="1"/>
    </xf>
    <xf numFmtId="165" fontId="38" fillId="0" borderId="12" xfId="36" applyNumberFormat="1" applyFont="1" applyFill="1" applyBorder="1" applyAlignment="1">
      <alignment horizontal="right" vertical="center"/>
    </xf>
    <xf numFmtId="0" fontId="60" fillId="0" borderId="13" xfId="0" applyFont="1" applyBorder="1" applyAlignment="1">
      <alignment horizontal="left" vertical="top" wrapText="1"/>
    </xf>
    <xf numFmtId="0" fontId="60" fillId="0" borderId="25" xfId="0" applyFont="1" applyBorder="1" applyAlignment="1">
      <alignment horizontal="left" vertical="top" wrapText="1"/>
    </xf>
    <xf numFmtId="4" fontId="38" fillId="0" borderId="18" xfId="0" applyNumberFormat="1" applyFont="1" applyBorder="1" applyAlignment="1">
      <alignment horizontal="center" vertical="center"/>
    </xf>
    <xf numFmtId="165" fontId="49" fillId="0" borderId="35" xfId="36" applyNumberFormat="1" applyFont="1" applyFill="1" applyBorder="1" applyAlignment="1">
      <alignment horizontal="right" vertical="center"/>
    </xf>
    <xf numFmtId="49" fontId="49" fillId="0" borderId="14" xfId="0" applyNumberFormat="1" applyFont="1" applyBorder="1" applyAlignment="1">
      <alignment horizontal="center" vertical="center"/>
    </xf>
    <xf numFmtId="165" fontId="36" fillId="0" borderId="26" xfId="0" applyNumberFormat="1" applyFont="1" applyFill="1" applyBorder="1" applyAlignment="1">
      <alignment horizontal="center"/>
    </xf>
    <xf numFmtId="49" fontId="41" fillId="0" borderId="14" xfId="0" applyNumberFormat="1" applyFont="1" applyFill="1" applyBorder="1" applyAlignment="1">
      <alignment vertical="center" wrapText="1"/>
    </xf>
    <xf numFmtId="49" fontId="36" fillId="0" borderId="14" xfId="0" applyNumberFormat="1" applyFont="1" applyFill="1" applyBorder="1" applyAlignment="1">
      <alignment vertical="center" wrapText="1"/>
    </xf>
    <xf numFmtId="0" fontId="38" fillId="0" borderId="14" xfId="0" applyFont="1" applyFill="1" applyBorder="1" applyAlignment="1">
      <alignment horizontal="left" vertical="top" wrapText="1"/>
    </xf>
    <xf numFmtId="49" fontId="38" fillId="0" borderId="14" xfId="0" applyNumberFormat="1" applyFont="1" applyFill="1" applyBorder="1" applyAlignment="1">
      <alignment vertical="center" wrapText="1"/>
    </xf>
    <xf numFmtId="49" fontId="38" fillId="0" borderId="14" xfId="50" applyNumberFormat="1" applyFont="1" applyBorder="1" applyAlignment="1" applyProtection="1">
      <alignment horizontal="left"/>
    </xf>
    <xf numFmtId="165" fontId="38" fillId="0" borderId="25" xfId="0" applyNumberFormat="1" applyFont="1" applyBorder="1" applyAlignment="1">
      <alignment horizontal="center" vertical="center"/>
    </xf>
    <xf numFmtId="0" fontId="36" fillId="0" borderId="14" xfId="48" applyNumberFormat="1" applyFont="1" applyBorder="1" applyAlignment="1" applyProtection="1">
      <alignment horizontal="left" wrapText="1"/>
    </xf>
    <xf numFmtId="49" fontId="36" fillId="0" borderId="14" xfId="50" applyNumberFormat="1" applyFont="1" applyBorder="1" applyAlignment="1" applyProtection="1">
      <alignment horizontal="left"/>
    </xf>
    <xf numFmtId="165" fontId="36" fillId="0" borderId="71" xfId="51" applyNumberFormat="1" applyFont="1" applyBorder="1" applyAlignment="1" applyProtection="1">
      <alignment horizontal="center" shrinkToFit="1"/>
    </xf>
    <xf numFmtId="0" fontId="38" fillId="0" borderId="11" xfId="48" applyNumberFormat="1" applyFont="1" applyBorder="1" applyAlignment="1" applyProtection="1">
      <alignment horizontal="left" wrapText="1"/>
    </xf>
    <xf numFmtId="0" fontId="38" fillId="0" borderId="0" xfId="0" applyFont="1" applyAlignment="1">
      <alignment horizontal="left" vertical="top" wrapText="1"/>
    </xf>
    <xf numFmtId="49" fontId="36" fillId="0" borderId="25" xfId="0" applyNumberFormat="1" applyFont="1" applyFill="1" applyBorder="1"/>
    <xf numFmtId="0" fontId="38" fillId="0" borderId="14" xfId="0" applyFont="1" applyBorder="1"/>
    <xf numFmtId="0" fontId="36" fillId="0" borderId="14" xfId="45" applyNumberFormat="1" applyFont="1" applyBorder="1" applyProtection="1">
      <alignment horizontal="left" wrapText="1"/>
    </xf>
    <xf numFmtId="0" fontId="63" fillId="0" borderId="14" xfId="0" applyFont="1" applyBorder="1" applyAlignment="1">
      <alignment vertical="center" wrapText="1"/>
    </xf>
    <xf numFmtId="49" fontId="70" fillId="0" borderId="14" xfId="0" applyNumberFormat="1" applyFont="1" applyBorder="1" applyAlignment="1">
      <alignment horizontal="center" vertical="center"/>
    </xf>
    <xf numFmtId="165" fontId="70" fillId="0" borderId="14" xfId="0" applyNumberFormat="1" applyFont="1" applyFill="1" applyBorder="1" applyAlignment="1">
      <alignment vertical="center"/>
    </xf>
    <xf numFmtId="165" fontId="62" fillId="0" borderId="26" xfId="0" applyNumberFormat="1" applyFont="1" applyBorder="1" applyAlignment="1">
      <alignment vertical="center"/>
    </xf>
    <xf numFmtId="0" fontId="63" fillId="0" borderId="13" xfId="0" applyFont="1" applyBorder="1" applyAlignment="1">
      <alignment vertical="top" wrapText="1"/>
    </xf>
    <xf numFmtId="165" fontId="63" fillId="0" borderId="14" xfId="0" applyNumberFormat="1" applyFont="1" applyFill="1" applyBorder="1" applyAlignment="1">
      <alignment vertical="center"/>
    </xf>
    <xf numFmtId="165" fontId="63" fillId="0" borderId="26" xfId="0" applyNumberFormat="1" applyFont="1" applyBorder="1" applyAlignment="1">
      <alignment vertical="center"/>
    </xf>
    <xf numFmtId="49" fontId="63" fillId="0" borderId="14" xfId="0" applyNumberFormat="1" applyFont="1" applyFill="1" applyBorder="1" applyAlignment="1">
      <alignment horizontal="center" vertical="center"/>
    </xf>
    <xf numFmtId="165" fontId="38" fillId="0" borderId="70" xfId="0" applyNumberFormat="1" applyFont="1" applyBorder="1" applyAlignment="1">
      <alignment horizontal="center"/>
    </xf>
    <xf numFmtId="0" fontId="38" fillId="0" borderId="37" xfId="0" applyFont="1" applyBorder="1" applyAlignment="1">
      <alignment horizontal="center" vertical="center"/>
    </xf>
    <xf numFmtId="0" fontId="38" fillId="0" borderId="20" xfId="0" applyFont="1" applyBorder="1" applyAlignment="1">
      <alignment horizontal="left" vertical="top"/>
    </xf>
    <xf numFmtId="4" fontId="36" fillId="0" borderId="72" xfId="51" applyNumberFormat="1" applyFont="1" applyBorder="1" applyAlignment="1" applyProtection="1">
      <alignment horizontal="center" shrinkToFit="1"/>
    </xf>
    <xf numFmtId="166" fontId="67" fillId="0" borderId="0" xfId="0" applyNumberFormat="1" applyFont="1" applyFill="1" applyAlignment="1">
      <alignment horizontal="left"/>
    </xf>
    <xf numFmtId="165" fontId="68" fillId="0" borderId="33" xfId="36" applyNumberFormat="1" applyFont="1" applyFill="1" applyBorder="1" applyAlignment="1">
      <alignment horizontal="right" vertical="center"/>
    </xf>
    <xf numFmtId="0" fontId="36" fillId="0" borderId="14" xfId="36" applyFont="1" applyFill="1" applyBorder="1" applyAlignment="1">
      <alignment horizontal="center" vertical="center"/>
    </xf>
    <xf numFmtId="49" fontId="36" fillId="0" borderId="14" xfId="36" applyNumberFormat="1" applyFont="1" applyFill="1" applyBorder="1" applyAlignment="1">
      <alignment horizontal="center" vertical="center"/>
    </xf>
    <xf numFmtId="165" fontId="36" fillId="0" borderId="26" xfId="36" applyNumberFormat="1" applyFont="1" applyFill="1" applyBorder="1" applyAlignment="1">
      <alignment horizontal="right" vertical="center"/>
    </xf>
    <xf numFmtId="49" fontId="38" fillId="0" borderId="14" xfId="0" applyNumberFormat="1" applyFont="1" applyFill="1" applyBorder="1" applyAlignment="1">
      <alignment horizontal="left"/>
    </xf>
    <xf numFmtId="49" fontId="36" fillId="0" borderId="14" xfId="0" applyNumberFormat="1" applyFont="1" applyFill="1" applyBorder="1" applyAlignment="1">
      <alignment horizontal="left"/>
    </xf>
    <xf numFmtId="0" fontId="36" fillId="0" borderId="10" xfId="0" applyFont="1" applyFill="1" applyBorder="1" applyAlignment="1">
      <alignment horizontal="left" vertical="top" wrapText="1"/>
    </xf>
    <xf numFmtId="49" fontId="36" fillId="0" borderId="30" xfId="0" applyNumberFormat="1" applyFont="1" applyFill="1" applyBorder="1" applyAlignment="1">
      <alignment horizontal="left"/>
    </xf>
    <xf numFmtId="165" fontId="36" fillId="0" borderId="26" xfId="0" applyNumberFormat="1" applyFont="1" applyFill="1" applyBorder="1" applyAlignment="1">
      <alignment horizontal="center" vertical="center"/>
    </xf>
    <xf numFmtId="4" fontId="36" fillId="0" borderId="73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right"/>
    </xf>
    <xf numFmtId="49" fontId="38" fillId="0" borderId="14" xfId="0" applyNumberFormat="1" applyFont="1" applyBorder="1" applyAlignment="1">
      <alignment horizontal="left" vertical="center" wrapText="1"/>
    </xf>
    <xf numFmtId="49" fontId="36" fillId="0" borderId="14" xfId="0" applyNumberFormat="1" applyFont="1" applyBorder="1" applyAlignment="1">
      <alignment horizontal="left" vertical="center"/>
    </xf>
    <xf numFmtId="49" fontId="65" fillId="0" borderId="14" xfId="49" applyNumberFormat="1" applyFont="1" applyBorder="1" applyProtection="1">
      <alignment horizontal="center" vertical="center"/>
    </xf>
    <xf numFmtId="0" fontId="65" fillId="0" borderId="13" xfId="45" applyNumberFormat="1" applyFont="1" applyBorder="1" applyProtection="1">
      <alignment horizontal="left" wrapText="1"/>
    </xf>
    <xf numFmtId="0" fontId="38" fillId="0" borderId="13" xfId="0" applyFont="1" applyBorder="1" applyAlignment="1">
      <alignment horizontal="center"/>
    </xf>
    <xf numFmtId="0" fontId="36" fillId="0" borderId="14" xfId="48" applyNumberFormat="1" applyFont="1" applyBorder="1" applyAlignment="1" applyProtection="1">
      <alignment horizontal="left" vertical="top" wrapText="1"/>
    </xf>
    <xf numFmtId="49" fontId="36" fillId="0" borderId="64" xfId="50" applyNumberFormat="1" applyFont="1" applyAlignment="1" applyProtection="1">
      <alignment horizontal="left" vertical="top"/>
    </xf>
    <xf numFmtId="49" fontId="38" fillId="0" borderId="14" xfId="0" applyNumberFormat="1" applyFont="1" applyBorder="1" applyAlignment="1">
      <alignment horizontal="center"/>
    </xf>
    <xf numFmtId="49" fontId="36" fillId="0" borderId="14" xfId="0" applyNumberFormat="1" applyFont="1" applyFill="1" applyBorder="1" applyAlignment="1">
      <alignment horizontal="left" vertical="center"/>
    </xf>
    <xf numFmtId="0" fontId="38" fillId="0" borderId="13" xfId="0" applyFont="1" applyBorder="1" applyAlignment="1">
      <alignment horizontal="center"/>
    </xf>
    <xf numFmtId="0" fontId="36" fillId="0" borderId="0" xfId="0" applyFont="1" applyAlignment="1">
      <alignment horizontal="right" wrapText="1"/>
    </xf>
    <xf numFmtId="0" fontId="38" fillId="0" borderId="0" xfId="0" applyFont="1" applyBorder="1" applyAlignment="1">
      <alignment horizontal="center"/>
    </xf>
    <xf numFmtId="49" fontId="36" fillId="0" borderId="14" xfId="50" applyNumberFormat="1" applyFont="1" applyBorder="1" applyAlignment="1" applyProtection="1">
      <alignment horizontal="left" vertical="center"/>
    </xf>
    <xf numFmtId="0" fontId="49" fillId="0" borderId="14" xfId="0" applyFont="1" applyBorder="1" applyAlignment="1">
      <alignment vertical="top" wrapText="1"/>
    </xf>
    <xf numFmtId="49" fontId="49" fillId="0" borderId="14" xfId="0" applyNumberFormat="1" applyFont="1" applyFill="1" applyBorder="1" applyAlignment="1">
      <alignment horizontal="left" vertical="center"/>
    </xf>
    <xf numFmtId="165" fontId="68" fillId="0" borderId="14" xfId="0" applyNumberFormat="1" applyFont="1" applyBorder="1" applyAlignment="1">
      <alignment horizontal="center" vertical="center"/>
    </xf>
    <xf numFmtId="4" fontId="68" fillId="0" borderId="59" xfId="0" applyNumberFormat="1" applyFont="1" applyBorder="1" applyAlignment="1">
      <alignment horizontal="center" vertical="center"/>
    </xf>
    <xf numFmtId="0" fontId="40" fillId="0" borderId="69" xfId="0" applyFont="1" applyBorder="1" applyAlignment="1">
      <alignment horizontal="left" vertical="center" wrapText="1"/>
    </xf>
    <xf numFmtId="49" fontId="40" fillId="0" borderId="14" xfId="0" applyNumberFormat="1" applyFont="1" applyFill="1" applyBorder="1" applyAlignment="1">
      <alignment vertical="center" wrapText="1"/>
    </xf>
    <xf numFmtId="0" fontId="86" fillId="0" borderId="14" xfId="0" applyFont="1" applyBorder="1" applyAlignment="1">
      <alignment horizontal="left" vertical="center" wrapText="1"/>
    </xf>
    <xf numFmtId="49" fontId="86" fillId="0" borderId="14" xfId="0" applyNumberFormat="1" applyFont="1" applyBorder="1" applyAlignment="1">
      <alignment horizontal="center" vertical="center"/>
    </xf>
    <xf numFmtId="49" fontId="86" fillId="0" borderId="14" xfId="0" applyNumberFormat="1" applyFont="1" applyFill="1" applyBorder="1" applyAlignment="1">
      <alignment vertical="center" wrapText="1"/>
    </xf>
    <xf numFmtId="165" fontId="86" fillId="0" borderId="26" xfId="0" applyNumberFormat="1" applyFont="1" applyFill="1" applyBorder="1" applyAlignment="1">
      <alignment vertical="center"/>
    </xf>
    <xf numFmtId="0" fontId="49" fillId="0" borderId="69" xfId="0" applyFont="1" applyBorder="1" applyAlignment="1">
      <alignment horizontal="left" vertical="center" wrapText="1"/>
    </xf>
    <xf numFmtId="0" fontId="49" fillId="0" borderId="14" xfId="0" applyFont="1" applyBorder="1" applyAlignment="1">
      <alignment horizontal="left" vertical="center" wrapText="1"/>
    </xf>
    <xf numFmtId="49" fontId="49" fillId="0" borderId="14" xfId="0" applyNumberFormat="1" applyFont="1" applyFill="1" applyBorder="1" applyAlignment="1">
      <alignment vertical="center" wrapText="1"/>
    </xf>
    <xf numFmtId="0" fontId="36" fillId="0" borderId="0" xfId="0" applyFont="1" applyAlignment="1">
      <alignment horizontal="right"/>
    </xf>
    <xf numFmtId="4" fontId="65" fillId="0" borderId="62" xfId="0" applyNumberFormat="1" applyFont="1" applyFill="1" applyBorder="1" applyAlignment="1">
      <alignment horizontal="center" vertical="center"/>
    </xf>
    <xf numFmtId="165" fontId="65" fillId="0" borderId="62" xfId="0" applyNumberFormat="1" applyFont="1" applyFill="1" applyBorder="1" applyAlignment="1">
      <alignment horizontal="center" vertical="center"/>
    </xf>
    <xf numFmtId="0" fontId="70" fillId="0" borderId="13" xfId="0" applyFont="1" applyBorder="1" applyAlignment="1">
      <alignment vertical="center" wrapText="1"/>
    </xf>
    <xf numFmtId="49" fontId="70" fillId="0" borderId="14" xfId="0" applyNumberFormat="1" applyFont="1" applyBorder="1" applyAlignment="1">
      <alignment vertical="center"/>
    </xf>
    <xf numFmtId="165" fontId="69" fillId="0" borderId="26" xfId="0" applyNumberFormat="1" applyFont="1" applyBorder="1" applyAlignment="1">
      <alignment vertical="center"/>
    </xf>
    <xf numFmtId="0" fontId="63" fillId="0" borderId="13" xfId="0" applyFont="1" applyBorder="1" applyAlignment="1">
      <alignment vertical="center" wrapText="1"/>
    </xf>
    <xf numFmtId="49" fontId="69" fillId="0" borderId="14" xfId="0" applyNumberFormat="1" applyFont="1" applyBorder="1" applyAlignment="1">
      <alignment vertical="center"/>
    </xf>
    <xf numFmtId="49" fontId="63" fillId="0" borderId="14" xfId="0" applyNumberFormat="1" applyFont="1" applyBorder="1" applyAlignment="1">
      <alignment vertical="center"/>
    </xf>
    <xf numFmtId="0" fontId="70" fillId="0" borderId="13" xfId="0" applyFont="1" applyBorder="1" applyAlignment="1">
      <alignment horizontal="left" vertical="top" wrapText="1"/>
    </xf>
    <xf numFmtId="0" fontId="62" fillId="0" borderId="14" xfId="0" applyFont="1" applyBorder="1" applyAlignment="1">
      <alignment vertical="center" wrapText="1"/>
    </xf>
    <xf numFmtId="49" fontId="70" fillId="0" borderId="14" xfId="0" applyNumberFormat="1" applyFont="1" applyFill="1" applyBorder="1" applyAlignment="1">
      <alignment horizontal="center" vertical="center"/>
    </xf>
    <xf numFmtId="165" fontId="62" fillId="0" borderId="14" xfId="0" applyNumberFormat="1" applyFont="1" applyFill="1" applyBorder="1" applyAlignment="1">
      <alignment vertical="center"/>
    </xf>
    <xf numFmtId="0" fontId="70" fillId="19" borderId="13" xfId="0" applyFont="1" applyFill="1" applyBorder="1" applyAlignment="1">
      <alignment horizontal="left" vertical="top" wrapText="1"/>
    </xf>
    <xf numFmtId="0" fontId="63" fillId="0" borderId="14" xfId="45" applyNumberFormat="1" applyFont="1" applyBorder="1" applyProtection="1">
      <alignment horizontal="left" wrapText="1"/>
    </xf>
    <xf numFmtId="0" fontId="63" fillId="0" borderId="25" xfId="0" applyFont="1" applyBorder="1" applyAlignment="1">
      <alignment vertical="center" wrapText="1"/>
    </xf>
    <xf numFmtId="0" fontId="63" fillId="0" borderId="13" xfId="0" applyFont="1" applyBorder="1" applyAlignment="1">
      <alignment horizontal="left" vertical="top" wrapText="1"/>
    </xf>
    <xf numFmtId="0" fontId="63" fillId="0" borderId="25" xfId="0" applyFont="1" applyBorder="1" applyAlignment="1">
      <alignment horizontal="left" vertical="top" wrapText="1"/>
    </xf>
    <xf numFmtId="0" fontId="70" fillId="0" borderId="13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165" fontId="70" fillId="0" borderId="26" xfId="0" applyNumberFormat="1" applyFont="1" applyFill="1" applyBorder="1" applyAlignment="1">
      <alignment vertical="center"/>
    </xf>
    <xf numFmtId="0" fontId="63" fillId="0" borderId="13" xfId="0" applyFont="1" applyBorder="1" applyAlignment="1">
      <alignment horizontal="left" vertical="center" wrapText="1"/>
    </xf>
    <xf numFmtId="0" fontId="63" fillId="0" borderId="25" xfId="0" applyFont="1" applyBorder="1" applyAlignment="1">
      <alignment horizontal="left" vertical="center" wrapText="1"/>
    </xf>
    <xf numFmtId="165" fontId="63" fillId="0" borderId="26" xfId="0" applyNumberFormat="1" applyFont="1" applyFill="1" applyBorder="1" applyAlignment="1">
      <alignment vertical="center"/>
    </xf>
    <xf numFmtId="165" fontId="70" fillId="0" borderId="26" xfId="0" applyNumberFormat="1" applyFont="1" applyBorder="1" applyAlignment="1">
      <alignment vertical="center"/>
    </xf>
    <xf numFmtId="0" fontId="69" fillId="0" borderId="13" xfId="0" applyFont="1" applyBorder="1" applyAlignment="1">
      <alignment horizontal="left" vertical="center" wrapText="1"/>
    </xf>
    <xf numFmtId="0" fontId="69" fillId="0" borderId="25" xfId="0" applyFont="1" applyBorder="1" applyAlignment="1">
      <alignment horizontal="left" vertical="top" wrapText="1"/>
    </xf>
    <xf numFmtId="49" fontId="69" fillId="0" borderId="14" xfId="0" applyNumberFormat="1" applyFont="1" applyFill="1" applyBorder="1" applyAlignment="1">
      <alignment horizontal="center" vertical="center"/>
    </xf>
    <xf numFmtId="49" fontId="69" fillId="0" borderId="14" xfId="0" applyNumberFormat="1" applyFont="1" applyBorder="1" applyAlignment="1">
      <alignment horizontal="center" vertical="center"/>
    </xf>
    <xf numFmtId="0" fontId="70" fillId="0" borderId="25" xfId="0" applyFont="1" applyBorder="1" applyAlignment="1">
      <alignment horizontal="left" vertical="top" wrapText="1"/>
    </xf>
    <xf numFmtId="0" fontId="70" fillId="0" borderId="13" xfId="0" applyFont="1" applyBorder="1" applyAlignment="1">
      <alignment vertical="top" wrapText="1"/>
    </xf>
    <xf numFmtId="0" fontId="70" fillId="0" borderId="25" xfId="0" applyFont="1" applyBorder="1" applyAlignment="1">
      <alignment vertical="top" wrapText="1"/>
    </xf>
    <xf numFmtId="0" fontId="63" fillId="0" borderId="25" xfId="0" applyFont="1" applyBorder="1" applyAlignment="1">
      <alignment vertical="top" wrapText="1"/>
    </xf>
    <xf numFmtId="0" fontId="62" fillId="0" borderId="13" xfId="0" applyFont="1" applyBorder="1" applyAlignment="1">
      <alignment horizontal="left" vertical="top" wrapText="1"/>
    </xf>
    <xf numFmtId="0" fontId="62" fillId="0" borderId="25" xfId="0" applyFont="1" applyBorder="1" applyAlignment="1">
      <alignment horizontal="center" vertical="center" wrapText="1"/>
    </xf>
    <xf numFmtId="0" fontId="69" fillId="0" borderId="13" xfId="0" applyFont="1" applyBorder="1" applyAlignment="1">
      <alignment horizontal="left" vertical="top" wrapText="1"/>
    </xf>
    <xf numFmtId="0" fontId="63" fillId="0" borderId="25" xfId="0" applyFont="1" applyBorder="1" applyAlignment="1">
      <alignment horizontal="center" vertical="center" wrapText="1"/>
    </xf>
    <xf numFmtId="0" fontId="63" fillId="0" borderId="13" xfId="45" applyNumberFormat="1" applyFont="1" applyBorder="1" applyAlignment="1" applyProtection="1">
      <alignment horizontal="left" vertical="top" wrapText="1"/>
    </xf>
    <xf numFmtId="49" fontId="63" fillId="0" borderId="14" xfId="0" applyNumberFormat="1" applyFont="1" applyBorder="1" applyAlignment="1">
      <alignment horizontal="center" vertical="top"/>
    </xf>
    <xf numFmtId="49" fontId="63" fillId="0" borderId="64" xfId="46" applyNumberFormat="1" applyFont="1" applyBorder="1" applyAlignment="1" applyProtection="1">
      <alignment horizontal="left" vertical="top" wrapText="1"/>
    </xf>
    <xf numFmtId="165" fontId="63" fillId="0" borderId="26" xfId="0" applyNumberFormat="1" applyFont="1" applyFill="1" applyBorder="1" applyAlignment="1">
      <alignment vertical="top"/>
    </xf>
    <xf numFmtId="0" fontId="62" fillId="0" borderId="13" xfId="0" applyFont="1" applyBorder="1"/>
    <xf numFmtId="165" fontId="62" fillId="0" borderId="26" xfId="0" applyNumberFormat="1" applyFont="1" applyBorder="1" applyAlignment="1">
      <alignment horizontal="center" vertical="center"/>
    </xf>
    <xf numFmtId="49" fontId="62" fillId="0" borderId="13" xfId="0" applyNumberFormat="1" applyFont="1" applyBorder="1" applyAlignment="1" applyProtection="1">
      <alignment horizontal="left" vertical="top" wrapText="1"/>
    </xf>
    <xf numFmtId="0" fontId="40" fillId="0" borderId="13" xfId="0" applyFont="1" applyFill="1" applyBorder="1" applyAlignment="1">
      <alignment vertical="top" wrapText="1"/>
    </xf>
    <xf numFmtId="49" fontId="36" fillId="0" borderId="14" xfId="0" applyNumberFormat="1" applyFont="1" applyFill="1" applyBorder="1" applyAlignment="1">
      <alignment horizontal="center"/>
    </xf>
    <xf numFmtId="0" fontId="62" fillId="0" borderId="13" xfId="0" applyFont="1" applyFill="1" applyBorder="1" applyAlignment="1">
      <alignment vertical="top" wrapText="1"/>
    </xf>
    <xf numFmtId="49" fontId="62" fillId="0" borderId="14" xfId="0" applyNumberFormat="1" applyFont="1" applyFill="1" applyBorder="1" applyAlignment="1">
      <alignment horizontal="center" vertical="center"/>
    </xf>
    <xf numFmtId="165" fontId="62" fillId="0" borderId="26" xfId="0" applyNumberFormat="1" applyFont="1" applyFill="1" applyBorder="1" applyAlignment="1">
      <alignment vertical="center"/>
    </xf>
    <xf numFmtId="0" fontId="62" fillId="0" borderId="13" xfId="0" applyFont="1" applyBorder="1" applyAlignment="1">
      <alignment vertical="top" wrapText="1"/>
    </xf>
    <xf numFmtId="0" fontId="70" fillId="0" borderId="13" xfId="0" applyFont="1" applyFill="1" applyBorder="1" applyAlignment="1">
      <alignment vertical="top" wrapText="1"/>
    </xf>
    <xf numFmtId="165" fontId="63" fillId="0" borderId="70" xfId="0" applyNumberFormat="1" applyFont="1" applyBorder="1" applyAlignment="1">
      <alignment vertical="center"/>
    </xf>
    <xf numFmtId="165" fontId="63" fillId="0" borderId="14" xfId="0" applyNumberFormat="1" applyFont="1" applyBorder="1" applyAlignment="1">
      <alignment vertical="center"/>
    </xf>
    <xf numFmtId="0" fontId="62" fillId="0" borderId="14" xfId="0" applyFont="1" applyBorder="1"/>
    <xf numFmtId="0" fontId="62" fillId="0" borderId="14" xfId="0" applyFont="1" applyBorder="1" applyAlignment="1">
      <alignment horizontal="left" vertical="center" wrapText="1"/>
    </xf>
    <xf numFmtId="49" fontId="63" fillId="0" borderId="14" xfId="0" applyNumberFormat="1" applyFont="1" applyFill="1" applyBorder="1" applyAlignment="1">
      <alignment vertical="center" wrapText="1"/>
    </xf>
    <xf numFmtId="0" fontId="63" fillId="0" borderId="14" xfId="0" applyFont="1" applyBorder="1" applyAlignment="1">
      <alignment horizontal="left" vertical="center" wrapText="1"/>
    </xf>
    <xf numFmtId="0" fontId="70" fillId="0" borderId="69" xfId="0" applyFont="1" applyBorder="1" applyAlignment="1">
      <alignment horizontal="left" vertical="top" wrapText="1"/>
    </xf>
    <xf numFmtId="0" fontId="70" fillId="0" borderId="0" xfId="0" applyFont="1" applyAlignment="1">
      <alignment wrapText="1"/>
    </xf>
    <xf numFmtId="0" fontId="69" fillId="0" borderId="14" xfId="0" applyFont="1" applyBorder="1" applyAlignment="1">
      <alignment horizontal="left" vertical="center" wrapText="1"/>
    </xf>
    <xf numFmtId="49" fontId="70" fillId="0" borderId="14" xfId="0" applyNumberFormat="1" applyFont="1" applyFill="1" applyBorder="1" applyAlignment="1">
      <alignment vertical="center" wrapText="1"/>
    </xf>
    <xf numFmtId="165" fontId="69" fillId="0" borderId="26" xfId="0" applyNumberFormat="1" applyFont="1" applyFill="1" applyBorder="1" applyAlignment="1">
      <alignment vertical="center"/>
    </xf>
    <xf numFmtId="0" fontId="69" fillId="0" borderId="69" xfId="0" applyFont="1" applyBorder="1" applyAlignment="1">
      <alignment horizontal="left" vertical="center" wrapText="1"/>
    </xf>
    <xf numFmtId="49" fontId="69" fillId="0" borderId="14" xfId="0" applyNumberFormat="1" applyFont="1" applyFill="1" applyBorder="1" applyAlignment="1">
      <alignment vertical="center" wrapText="1"/>
    </xf>
    <xf numFmtId="0" fontId="63" fillId="0" borderId="69" xfId="0" applyFont="1" applyBorder="1" applyAlignment="1">
      <alignment horizontal="left" vertical="center" wrapText="1"/>
    </xf>
    <xf numFmtId="0" fontId="63" fillId="0" borderId="13" xfId="45" applyNumberFormat="1" applyFont="1" applyBorder="1" applyProtection="1">
      <alignment horizontal="left" wrapText="1"/>
    </xf>
    <xf numFmtId="49" fontId="63" fillId="0" borderId="14" xfId="49" applyNumberFormat="1" applyFont="1" applyBorder="1" applyProtection="1">
      <alignment horizontal="center" vertical="center"/>
    </xf>
    <xf numFmtId="165" fontId="62" fillId="0" borderId="26" xfId="0" applyNumberFormat="1" applyFont="1" applyBorder="1" applyAlignment="1">
      <alignment horizontal="center"/>
    </xf>
    <xf numFmtId="165" fontId="63" fillId="0" borderId="26" xfId="0" applyNumberFormat="1" applyFont="1" applyBorder="1" applyAlignment="1">
      <alignment horizontal="center"/>
    </xf>
    <xf numFmtId="165" fontId="36" fillId="0" borderId="17" xfId="0" applyNumberFormat="1" applyFont="1" applyBorder="1" applyAlignment="1">
      <alignment horizontal="center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right" wrapText="1"/>
    </xf>
    <xf numFmtId="0" fontId="38" fillId="0" borderId="0" xfId="0" applyFont="1" applyAlignment="1">
      <alignment horizontal="center" wrapText="1"/>
    </xf>
    <xf numFmtId="0" fontId="38" fillId="0" borderId="0" xfId="0" applyFont="1" applyBorder="1" applyAlignment="1">
      <alignment horizontal="center"/>
    </xf>
    <xf numFmtId="4" fontId="38" fillId="0" borderId="43" xfId="0" applyNumberFormat="1" applyFont="1" applyBorder="1" applyAlignment="1">
      <alignment horizontal="center" wrapText="1"/>
    </xf>
    <xf numFmtId="4" fontId="38" fillId="0" borderId="44" xfId="0" applyNumberFormat="1" applyFont="1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38" fillId="0" borderId="19" xfId="0" applyFont="1" applyBorder="1" applyAlignment="1">
      <alignment horizontal="center"/>
    </xf>
    <xf numFmtId="0" fontId="44" fillId="19" borderId="0" xfId="0" applyFont="1" applyFill="1" applyAlignment="1">
      <alignment horizontal="left" vertical="center"/>
    </xf>
    <xf numFmtId="0" fontId="48" fillId="19" borderId="0" xfId="0" applyFont="1" applyFill="1" applyAlignment="1">
      <alignment horizontal="left" vertical="center" wrapText="1"/>
    </xf>
    <xf numFmtId="0" fontId="44" fillId="19" borderId="0" xfId="0" applyFont="1" applyFill="1" applyAlignment="1">
      <alignment horizontal="left" vertical="center" wrapText="1"/>
    </xf>
    <xf numFmtId="0" fontId="38" fillId="0" borderId="0" xfId="0" applyFont="1" applyBorder="1" applyAlignment="1">
      <alignment horizontal="center" vertical="center" wrapText="1"/>
    </xf>
    <xf numFmtId="0" fontId="38" fillId="0" borderId="43" xfId="0" applyFont="1" applyBorder="1" applyAlignment="1">
      <alignment horizontal="center" vertical="center" wrapText="1"/>
    </xf>
    <xf numFmtId="0" fontId="38" fillId="0" borderId="45" xfId="0" applyFont="1" applyBorder="1" applyAlignment="1">
      <alignment horizontal="center" vertical="center" wrapText="1"/>
    </xf>
    <xf numFmtId="0" fontId="38" fillId="0" borderId="44" xfId="0" applyFont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56" fillId="0" borderId="0" xfId="0" applyFont="1" applyFill="1" applyBorder="1" applyAlignment="1">
      <alignment horizontal="left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38" fillId="0" borderId="14" xfId="0" applyFont="1" applyFill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38" fillId="0" borderId="50" xfId="0" applyFont="1" applyBorder="1" applyAlignment="1">
      <alignment horizontal="center" wrapText="1"/>
    </xf>
    <xf numFmtId="0" fontId="36" fillId="0" borderId="19" xfId="0" applyFont="1" applyBorder="1" applyAlignment="1">
      <alignment wrapText="1"/>
    </xf>
    <xf numFmtId="0" fontId="36" fillId="0" borderId="44" xfId="0" applyFont="1" applyBorder="1" applyAlignment="1">
      <alignment wrapText="1"/>
    </xf>
    <xf numFmtId="0" fontId="38" fillId="0" borderId="0" xfId="0" applyFont="1" applyBorder="1" applyAlignment="1">
      <alignment horizontal="center" wrapText="1"/>
    </xf>
    <xf numFmtId="0" fontId="38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0" fontId="36" fillId="0" borderId="0" xfId="0" applyFont="1" applyAlignment="1">
      <alignment horizontal="right" vertical="top" wrapText="1"/>
    </xf>
    <xf numFmtId="0" fontId="36" fillId="0" borderId="19" xfId="0" applyFont="1" applyBorder="1" applyAlignment="1">
      <alignment horizontal="right"/>
    </xf>
    <xf numFmtId="4" fontId="11" fillId="0" borderId="0" xfId="0" applyNumberFormat="1" applyFont="1" applyAlignment="1">
      <alignment horizontal="right"/>
    </xf>
    <xf numFmtId="0" fontId="36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shrinkToFit="1"/>
    </xf>
    <xf numFmtId="0" fontId="10" fillId="0" borderId="0" xfId="0" applyFont="1" applyAlignment="1">
      <alignment horizontal="right" shrinkToFit="1"/>
    </xf>
    <xf numFmtId="0" fontId="10" fillId="0" borderId="0" xfId="0" applyFont="1" applyAlignment="1">
      <alignment horizontal="right"/>
    </xf>
    <xf numFmtId="0" fontId="36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165" fontId="36" fillId="0" borderId="0" xfId="0" applyNumberFormat="1" applyFont="1" applyBorder="1" applyAlignment="1">
      <alignment horizontal="right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8" fillId="0" borderId="24" xfId="0" applyFont="1" applyBorder="1" applyAlignment="1">
      <alignment horizontal="center" wrapText="1"/>
    </xf>
    <xf numFmtId="0" fontId="38" fillId="0" borderId="14" xfId="0" applyFont="1" applyBorder="1" applyAlignment="1">
      <alignment horizontal="center" wrapText="1"/>
    </xf>
    <xf numFmtId="0" fontId="38" fillId="0" borderId="33" xfId="0" applyFont="1" applyBorder="1" applyAlignment="1">
      <alignment horizontal="center" wrapText="1"/>
    </xf>
    <xf numFmtId="0" fontId="38" fillId="0" borderId="26" xfId="0" applyFont="1" applyBorder="1" applyAlignment="1">
      <alignment horizontal="center" wrapText="1"/>
    </xf>
    <xf numFmtId="0" fontId="38" fillId="0" borderId="23" xfId="0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0" fontId="16" fillId="0" borderId="0" xfId="36" applyFont="1" applyFill="1" applyBorder="1" applyAlignment="1">
      <alignment horizontal="left" vertical="center"/>
    </xf>
    <xf numFmtId="0" fontId="16" fillId="0" borderId="0" xfId="36" applyFont="1" applyFill="1" applyBorder="1" applyAlignment="1">
      <alignment horizontal="center"/>
    </xf>
    <xf numFmtId="0" fontId="38" fillId="0" borderId="20" xfId="36" applyFont="1" applyFill="1" applyBorder="1" applyAlignment="1">
      <alignment horizontal="left"/>
    </xf>
    <xf numFmtId="0" fontId="38" fillId="0" borderId="21" xfId="36" applyFont="1" applyFill="1" applyBorder="1" applyAlignment="1">
      <alignment horizontal="left"/>
    </xf>
    <xf numFmtId="49" fontId="36" fillId="0" borderId="56" xfId="36" applyNumberFormat="1" applyFont="1" applyFill="1" applyBorder="1" applyAlignment="1">
      <alignment horizontal="center" vertical="center"/>
    </xf>
    <xf numFmtId="49" fontId="36" fillId="0" borderId="55" xfId="36" applyNumberFormat="1" applyFont="1" applyFill="1" applyBorder="1" applyAlignment="1">
      <alignment horizontal="center" vertical="center"/>
    </xf>
    <xf numFmtId="0" fontId="36" fillId="0" borderId="57" xfId="36" applyFont="1" applyFill="1" applyBorder="1" applyAlignment="1">
      <alignment horizontal="left" vertical="center" wrapText="1"/>
    </xf>
    <xf numFmtId="0" fontId="36" fillId="0" borderId="60" xfId="36" applyFont="1" applyFill="1" applyBorder="1" applyAlignment="1">
      <alignment horizontal="left" vertical="center" wrapText="1"/>
    </xf>
    <xf numFmtId="49" fontId="36" fillId="0" borderId="65" xfId="36" applyNumberFormat="1" applyFont="1" applyFill="1" applyBorder="1" applyAlignment="1">
      <alignment horizontal="center" vertical="center"/>
    </xf>
    <xf numFmtId="49" fontId="36" fillId="0" borderId="59" xfId="36" applyNumberFormat="1" applyFont="1" applyFill="1" applyBorder="1" applyAlignment="1">
      <alignment horizontal="center" vertical="center"/>
    </xf>
    <xf numFmtId="0" fontId="36" fillId="0" borderId="57" xfId="36" applyFont="1" applyFill="1" applyBorder="1" applyAlignment="1">
      <alignment horizontal="center" vertical="center" wrapText="1"/>
    </xf>
    <xf numFmtId="0" fontId="36" fillId="0" borderId="61" xfId="36" applyFont="1" applyFill="1" applyBorder="1" applyAlignment="1">
      <alignment horizontal="center" vertical="center" wrapText="1"/>
    </xf>
    <xf numFmtId="0" fontId="36" fillId="0" borderId="60" xfId="36" applyFont="1" applyFill="1" applyBorder="1" applyAlignment="1">
      <alignment horizontal="center" vertical="center" wrapText="1"/>
    </xf>
    <xf numFmtId="49" fontId="36" fillId="0" borderId="28" xfId="36" applyNumberFormat="1" applyFont="1" applyFill="1" applyBorder="1" applyAlignment="1">
      <alignment horizontal="center" vertical="center"/>
    </xf>
    <xf numFmtId="49" fontId="36" fillId="0" borderId="52" xfId="36" applyNumberFormat="1" applyFont="1" applyFill="1" applyBorder="1" applyAlignment="1">
      <alignment horizontal="center" vertical="center"/>
    </xf>
    <xf numFmtId="49" fontId="36" fillId="0" borderId="29" xfId="36" applyNumberFormat="1" applyFont="1" applyFill="1" applyBorder="1" applyAlignment="1">
      <alignment horizontal="center" vertical="center"/>
    </xf>
    <xf numFmtId="0" fontId="36" fillId="0" borderId="15" xfId="36" applyFont="1" applyFill="1" applyBorder="1" applyAlignment="1">
      <alignment horizontal="center" vertical="center" wrapText="1"/>
    </xf>
    <xf numFmtId="0" fontId="36" fillId="0" borderId="34" xfId="36" applyFont="1" applyFill="1" applyBorder="1" applyAlignment="1">
      <alignment horizontal="center" vertical="center" wrapText="1"/>
    </xf>
    <xf numFmtId="49" fontId="36" fillId="0" borderId="56" xfId="36" applyNumberFormat="1" applyFont="1" applyFill="1" applyBorder="1" applyAlignment="1">
      <alignment horizontal="center" vertical="top"/>
    </xf>
    <xf numFmtId="49" fontId="36" fillId="0" borderId="55" xfId="36" applyNumberFormat="1" applyFont="1" applyFill="1" applyBorder="1" applyAlignment="1">
      <alignment horizontal="center" vertical="top"/>
    </xf>
    <xf numFmtId="0" fontId="36" fillId="0" borderId="54" xfId="36" applyFont="1" applyFill="1" applyBorder="1" applyAlignment="1">
      <alignment vertical="top" wrapText="1"/>
    </xf>
    <xf numFmtId="0" fontId="36" fillId="0" borderId="58" xfId="36" applyFont="1" applyFill="1" applyBorder="1" applyAlignment="1">
      <alignment vertical="top" wrapText="1"/>
    </xf>
    <xf numFmtId="0" fontId="38" fillId="0" borderId="24" xfId="36" applyFont="1" applyFill="1" applyBorder="1" applyAlignment="1">
      <alignment horizontal="center" vertical="center"/>
    </xf>
    <xf numFmtId="0" fontId="38" fillId="0" borderId="0" xfId="36" applyFont="1" applyFill="1" applyBorder="1" applyAlignment="1">
      <alignment horizontal="center" vertical="center" wrapText="1"/>
    </xf>
    <xf numFmtId="0" fontId="36" fillId="0" borderId="0" xfId="36" applyFont="1" applyFill="1" applyBorder="1" applyAlignment="1">
      <alignment horizontal="center" vertical="center" wrapText="1"/>
    </xf>
    <xf numFmtId="3" fontId="36" fillId="0" borderId="19" xfId="36" applyNumberFormat="1" applyFont="1" applyFill="1" applyBorder="1" applyAlignment="1">
      <alignment horizontal="center" wrapText="1"/>
    </xf>
    <xf numFmtId="0" fontId="38" fillId="0" borderId="24" xfId="36" applyFont="1" applyFill="1" applyBorder="1" applyAlignment="1">
      <alignment horizontal="center" vertical="center" wrapText="1"/>
    </xf>
    <xf numFmtId="0" fontId="38" fillId="0" borderId="17" xfId="36" applyFont="1" applyFill="1" applyBorder="1" applyAlignment="1">
      <alignment horizontal="center" vertical="center" wrapText="1"/>
    </xf>
    <xf numFmtId="49" fontId="38" fillId="0" borderId="56" xfId="36" applyNumberFormat="1" applyFont="1" applyFill="1" applyBorder="1" applyAlignment="1">
      <alignment horizontal="center" vertical="center"/>
    </xf>
    <xf numFmtId="49" fontId="38" fillId="0" borderId="55" xfId="36" applyNumberFormat="1" applyFont="1" applyFill="1" applyBorder="1" applyAlignment="1">
      <alignment horizontal="center" vertical="center"/>
    </xf>
    <xf numFmtId="0" fontId="38" fillId="0" borderId="54" xfId="36" applyFont="1" applyFill="1" applyBorder="1" applyAlignment="1">
      <alignment horizontal="center" vertical="center" wrapText="1"/>
    </xf>
    <xf numFmtId="0" fontId="38" fillId="0" borderId="58" xfId="36" applyFont="1" applyFill="1" applyBorder="1" applyAlignment="1">
      <alignment horizontal="center" vertical="center" wrapText="1"/>
    </xf>
    <xf numFmtId="3" fontId="38" fillId="0" borderId="33" xfId="36" applyNumberFormat="1" applyFont="1" applyFill="1" applyBorder="1" applyAlignment="1">
      <alignment horizontal="center" vertical="center" wrapText="1"/>
    </xf>
    <xf numFmtId="3" fontId="38" fillId="0" borderId="31" xfId="36" applyNumberFormat="1" applyFont="1" applyFill="1" applyBorder="1" applyAlignment="1">
      <alignment horizontal="center" vertical="center" wrapText="1"/>
    </xf>
    <xf numFmtId="0" fontId="50" fillId="0" borderId="0" xfId="36" applyFont="1" applyFill="1" applyBorder="1" applyAlignment="1">
      <alignment horizontal="left" vertical="top"/>
    </xf>
    <xf numFmtId="49" fontId="36" fillId="0" borderId="46" xfId="36" applyNumberFormat="1" applyFont="1" applyFill="1" applyBorder="1" applyAlignment="1">
      <alignment horizontal="center" vertical="center"/>
    </xf>
    <xf numFmtId="49" fontId="36" fillId="0" borderId="51" xfId="36" applyNumberFormat="1" applyFont="1" applyFill="1" applyBorder="1" applyAlignment="1">
      <alignment horizontal="center" vertical="center"/>
    </xf>
    <xf numFmtId="0" fontId="36" fillId="0" borderId="23" xfId="36" applyFont="1" applyFill="1" applyBorder="1" applyAlignment="1">
      <alignment vertical="center" wrapText="1"/>
    </xf>
    <xf numFmtId="0" fontId="36" fillId="0" borderId="16" xfId="36" applyFont="1" applyFill="1" applyBorder="1" applyAlignment="1">
      <alignment vertical="center" wrapText="1"/>
    </xf>
    <xf numFmtId="0" fontId="36" fillId="0" borderId="10" xfId="36" applyFont="1" applyFill="1" applyBorder="1" applyAlignment="1">
      <alignment vertical="center" wrapText="1"/>
    </xf>
    <xf numFmtId="49" fontId="36" fillId="0" borderId="28" xfId="36" applyNumberFormat="1" applyFont="1" applyFill="1" applyBorder="1" applyAlignment="1">
      <alignment horizontal="center" vertical="center" wrapText="1"/>
    </xf>
    <xf numFmtId="49" fontId="36" fillId="0" borderId="29" xfId="36" applyNumberFormat="1" applyFont="1" applyFill="1" applyBorder="1" applyAlignment="1">
      <alignment horizontal="center" vertical="center" wrapText="1"/>
    </xf>
    <xf numFmtId="0" fontId="36" fillId="0" borderId="22" xfId="0" applyFont="1" applyBorder="1" applyAlignment="1">
      <alignment vertical="center" wrapText="1"/>
    </xf>
    <xf numFmtId="0" fontId="36" fillId="0" borderId="40" xfId="0" applyFont="1" applyBorder="1" applyAlignment="1">
      <alignment vertical="center" wrapText="1"/>
    </xf>
    <xf numFmtId="0" fontId="36" fillId="0" borderId="22" xfId="36" applyFont="1" applyFill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49" fontId="36" fillId="0" borderId="52" xfId="36" applyNumberFormat="1" applyFont="1" applyFill="1" applyBorder="1" applyAlignment="1">
      <alignment horizontal="center" vertical="center" wrapText="1"/>
    </xf>
    <xf numFmtId="0" fontId="36" fillId="0" borderId="61" xfId="36" applyFont="1" applyFill="1" applyBorder="1" applyAlignment="1">
      <alignment horizontal="left" vertical="center" wrapText="1"/>
    </xf>
    <xf numFmtId="3" fontId="36" fillId="0" borderId="19" xfId="36" applyNumberFormat="1" applyFont="1" applyFill="1" applyBorder="1" applyAlignment="1">
      <alignment horizontal="right" wrapText="1"/>
    </xf>
    <xf numFmtId="49" fontId="36" fillId="0" borderId="23" xfId="36" applyNumberFormat="1" applyFont="1" applyFill="1" applyBorder="1" applyAlignment="1">
      <alignment horizontal="center" vertical="top"/>
    </xf>
    <xf numFmtId="49" fontId="36" fillId="0" borderId="16" xfId="36" applyNumberFormat="1" applyFont="1" applyFill="1" applyBorder="1" applyAlignment="1">
      <alignment horizontal="center" vertical="top"/>
    </xf>
    <xf numFmtId="3" fontId="38" fillId="0" borderId="48" xfId="36" applyNumberFormat="1" applyFont="1" applyFill="1" applyBorder="1" applyAlignment="1">
      <alignment horizontal="center" vertical="center" wrapText="1"/>
    </xf>
    <xf numFmtId="3" fontId="38" fillId="0" borderId="49" xfId="36" applyNumberFormat="1" applyFont="1" applyFill="1" applyBorder="1" applyAlignment="1">
      <alignment horizontal="center" vertical="center" wrapText="1"/>
    </xf>
    <xf numFmtId="0" fontId="36" fillId="0" borderId="24" xfId="36" applyFont="1" applyFill="1" applyBorder="1" applyAlignment="1">
      <alignment vertical="top" wrapText="1"/>
    </xf>
    <xf numFmtId="0" fontId="36" fillId="0" borderId="15" xfId="36" applyFont="1" applyFill="1" applyBorder="1" applyAlignment="1">
      <alignment vertical="top" wrapText="1"/>
    </xf>
    <xf numFmtId="49" fontId="38" fillId="0" borderId="23" xfId="36" applyNumberFormat="1" applyFont="1" applyFill="1" applyBorder="1" applyAlignment="1">
      <alignment horizontal="center" vertical="center"/>
    </xf>
    <xf numFmtId="49" fontId="38" fillId="0" borderId="16" xfId="36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right"/>
    </xf>
    <xf numFmtId="165" fontId="36" fillId="0" borderId="0" xfId="0" applyNumberFormat="1" applyFont="1" applyFill="1" applyAlignment="1">
      <alignment horizontal="center" wrapText="1"/>
    </xf>
    <xf numFmtId="0" fontId="36" fillId="0" borderId="0" xfId="0" applyFont="1" applyFill="1" applyAlignment="1">
      <alignment horizontal="left" wrapText="1"/>
    </xf>
    <xf numFmtId="165" fontId="36" fillId="0" borderId="0" xfId="0" applyNumberFormat="1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6" fillId="0" borderId="0" xfId="0" applyFont="1" applyAlignment="1">
      <alignment horizontal="left" wrapText="1"/>
    </xf>
  </cellXfs>
  <cellStyles count="191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br" xfId="170"/>
    <cellStyle name="col" xfId="169"/>
    <cellStyle name="st128" xfId="166"/>
    <cellStyle name="style0" xfId="171"/>
    <cellStyle name="style0 2" xfId="187"/>
    <cellStyle name="td" xfId="172"/>
    <cellStyle name="td 2" xfId="188"/>
    <cellStyle name="tr" xfId="168"/>
    <cellStyle name="xl100" xfId="121"/>
    <cellStyle name="xl101" xfId="125"/>
    <cellStyle name="xl102" xfId="130"/>
    <cellStyle name="xl103" xfId="133"/>
    <cellStyle name="xl104" xfId="122"/>
    <cellStyle name="xl105" xfId="126"/>
    <cellStyle name="xl106" xfId="131"/>
    <cellStyle name="xl107" xfId="49"/>
    <cellStyle name="xl108" xfId="127"/>
    <cellStyle name="xl109" xfId="134"/>
    <cellStyle name="xl110" xfId="137"/>
    <cellStyle name="xl111" xfId="123"/>
    <cellStyle name="xl112" xfId="128"/>
    <cellStyle name="xl113" xfId="129"/>
    <cellStyle name="xl114" xfId="135"/>
    <cellStyle name="xl115" xfId="138"/>
    <cellStyle name="xl116" xfId="140"/>
    <cellStyle name="xl116 2" xfId="182"/>
    <cellStyle name="xl117" xfId="141"/>
    <cellStyle name="xl117 2" xfId="183"/>
    <cellStyle name="xl118" xfId="142"/>
    <cellStyle name="xl118 2" xfId="184"/>
    <cellStyle name="xl119" xfId="143"/>
    <cellStyle name="xl120" xfId="144"/>
    <cellStyle name="xl121" xfId="145"/>
    <cellStyle name="xl122" xfId="146"/>
    <cellStyle name="xl123" xfId="151"/>
    <cellStyle name="xl124" xfId="156"/>
    <cellStyle name="xl125" xfId="160"/>
    <cellStyle name="xl126" xfId="163"/>
    <cellStyle name="xl126 2" xfId="185"/>
    <cellStyle name="xl127" xfId="165"/>
    <cellStyle name="xl128" xfId="167"/>
    <cellStyle name="xl129" xfId="147"/>
    <cellStyle name="xl130" xfId="152"/>
    <cellStyle name="xl131" xfId="154"/>
    <cellStyle name="xl132" xfId="157"/>
    <cellStyle name="xl133" xfId="158"/>
    <cellStyle name="xl134" xfId="161"/>
    <cellStyle name="xl135" xfId="155"/>
    <cellStyle name="xl136" xfId="164"/>
    <cellStyle name="xl136 2" xfId="186"/>
    <cellStyle name="xl137" xfId="148"/>
    <cellStyle name="xl138" xfId="159"/>
    <cellStyle name="xl139" xfId="149"/>
    <cellStyle name="xl140" xfId="153"/>
    <cellStyle name="xl141" xfId="150"/>
    <cellStyle name="xl142" xfId="162"/>
    <cellStyle name="xl143" xfId="175"/>
    <cellStyle name="xl21" xfId="173"/>
    <cellStyle name="xl21 2" xfId="189"/>
    <cellStyle name="xl22" xfId="53"/>
    <cellStyle name="xl23" xfId="57"/>
    <cellStyle name="xl24" xfId="62"/>
    <cellStyle name="xl25" xfId="68"/>
    <cellStyle name="xl26" xfId="81"/>
    <cellStyle name="xl27" xfId="85"/>
    <cellStyle name="xl28" xfId="88"/>
    <cellStyle name="xl29" xfId="92"/>
    <cellStyle name="xl30" xfId="48"/>
    <cellStyle name="xl31" xfId="66"/>
    <cellStyle name="xl31 2" xfId="179"/>
    <cellStyle name="xl32" xfId="174"/>
    <cellStyle name="xl32 2" xfId="190"/>
    <cellStyle name="xl33" xfId="76"/>
    <cellStyle name="xl34" xfId="86"/>
    <cellStyle name="xl35" xfId="89"/>
    <cellStyle name="xl36" xfId="93"/>
    <cellStyle name="xl37" xfId="96"/>
    <cellStyle name="xl38" xfId="58"/>
    <cellStyle name="xl39" xfId="90"/>
    <cellStyle name="xl40" xfId="94"/>
    <cellStyle name="xl41" xfId="50"/>
    <cellStyle name="xl42" xfId="69"/>
    <cellStyle name="xl43" xfId="72"/>
    <cellStyle name="xl44" xfId="74"/>
    <cellStyle name="xl45" xfId="77"/>
    <cellStyle name="xl46" xfId="82"/>
    <cellStyle name="xl47" xfId="87"/>
    <cellStyle name="xl48" xfId="91"/>
    <cellStyle name="xl49" xfId="95"/>
    <cellStyle name="xl50" xfId="51"/>
    <cellStyle name="xl51" xfId="54"/>
    <cellStyle name="xl52" xfId="59"/>
    <cellStyle name="xl53" xfId="63"/>
    <cellStyle name="xl54" xfId="70"/>
    <cellStyle name="xl55" xfId="75"/>
    <cellStyle name="xl56" xfId="78"/>
    <cellStyle name="xl57" xfId="55"/>
    <cellStyle name="xl58" xfId="60"/>
    <cellStyle name="xl59" xfId="64"/>
    <cellStyle name="xl60" xfId="67"/>
    <cellStyle name="xl61" xfId="71"/>
    <cellStyle name="xl62" xfId="73"/>
    <cellStyle name="xl63" xfId="79"/>
    <cellStyle name="xl64" xfId="80"/>
    <cellStyle name="xl65" xfId="56"/>
    <cellStyle name="xl65 2" xfId="176"/>
    <cellStyle name="xl66" xfId="61"/>
    <cellStyle name="xl66 2" xfId="177"/>
    <cellStyle name="xl67" xfId="65"/>
    <cellStyle name="xl67 2" xfId="178"/>
    <cellStyle name="xl68" xfId="83"/>
    <cellStyle name="xl69" xfId="84"/>
    <cellStyle name="xl70" xfId="45"/>
    <cellStyle name="xl71" xfId="112"/>
    <cellStyle name="xl72" xfId="118"/>
    <cellStyle name="xl72 2" xfId="180"/>
    <cellStyle name="xl73" xfId="102"/>
    <cellStyle name="xl74" xfId="105"/>
    <cellStyle name="xl75" xfId="108"/>
    <cellStyle name="xl76" xfId="113"/>
    <cellStyle name="xl77" xfId="119"/>
    <cellStyle name="xl77 2" xfId="181"/>
    <cellStyle name="xl78" xfId="99"/>
    <cellStyle name="xl79" xfId="46"/>
    <cellStyle name="xl80" xfId="114"/>
    <cellStyle name="xl81" xfId="100"/>
    <cellStyle name="xl82" xfId="106"/>
    <cellStyle name="xl83" xfId="109"/>
    <cellStyle name="xl84" xfId="115"/>
    <cellStyle name="xl85" xfId="97"/>
    <cellStyle name="xl86" xfId="103"/>
    <cellStyle name="xl87" xfId="107"/>
    <cellStyle name="xl88" xfId="110"/>
    <cellStyle name="xl89" xfId="116"/>
    <cellStyle name="xl90" xfId="98"/>
    <cellStyle name="xl91" xfId="101"/>
    <cellStyle name="xl92" xfId="104"/>
    <cellStyle name="xl93" xfId="111"/>
    <cellStyle name="xl94" xfId="117"/>
    <cellStyle name="xl95" xfId="120"/>
    <cellStyle name="xl96" xfId="124"/>
    <cellStyle name="xl97" xfId="132"/>
    <cellStyle name="xl98" xfId="136"/>
    <cellStyle name="xl99" xfId="139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4"/>
    <cellStyle name="Обычный 3" xfId="52"/>
    <cellStyle name="Обычный 4" xfId="47"/>
    <cellStyle name="Обычный_ДЦП  2013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Стиль 1" xfId="4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K112"/>
  <sheetViews>
    <sheetView tabSelected="1" topLeftCell="A2" zoomScale="80" zoomScaleNormal="80" workbookViewId="0">
      <selection activeCell="A4" sqref="A4:C4"/>
    </sheetView>
  </sheetViews>
  <sheetFormatPr defaultRowHeight="12.75" x14ac:dyDescent="0.2"/>
  <cols>
    <col min="1" max="1" width="47.85546875" customWidth="1"/>
    <col min="2" max="2" width="33.140625" customWidth="1"/>
    <col min="3" max="3" width="14.7109375" style="345" customWidth="1"/>
    <col min="4" max="4" width="9.140625" style="426" customWidth="1"/>
    <col min="5" max="5" width="18.85546875" style="443" hidden="1" customWidth="1"/>
    <col min="6" max="6" width="9.140625" hidden="1" customWidth="1"/>
    <col min="7" max="7" width="12" hidden="1" customWidth="1"/>
    <col min="8" max="11" width="9.140625" hidden="1" customWidth="1"/>
    <col min="12" max="14" width="9.140625" customWidth="1"/>
  </cols>
  <sheetData>
    <row r="1" spans="1:5" ht="12.75" hidden="1" customHeight="1" x14ac:dyDescent="0.25">
      <c r="A1" s="51"/>
      <c r="B1" s="51"/>
      <c r="C1" s="51"/>
    </row>
    <row r="2" spans="1:5" ht="15" x14ac:dyDescent="0.25">
      <c r="A2" s="51"/>
      <c r="B2" s="720" t="s">
        <v>515</v>
      </c>
      <c r="C2" s="720"/>
    </row>
    <row r="3" spans="1:5" ht="30.6" customHeight="1" x14ac:dyDescent="0.25">
      <c r="A3" s="51"/>
      <c r="B3" s="721" t="s">
        <v>411</v>
      </c>
      <c r="C3" s="721"/>
    </row>
    <row r="4" spans="1:5" ht="24.75" customHeight="1" x14ac:dyDescent="0.25">
      <c r="A4" s="721" t="s">
        <v>701</v>
      </c>
      <c r="B4" s="721"/>
      <c r="C4" s="721"/>
    </row>
    <row r="5" spans="1:5" ht="21.75" customHeight="1" x14ac:dyDescent="0.25">
      <c r="A5" s="51"/>
      <c r="B5" s="338"/>
      <c r="C5" s="632"/>
    </row>
    <row r="6" spans="1:5" ht="15.75" x14ac:dyDescent="0.3">
      <c r="A6" s="722" t="s">
        <v>112</v>
      </c>
      <c r="B6" s="722"/>
      <c r="C6" s="722"/>
    </row>
    <row r="7" spans="1:5" ht="15.75" x14ac:dyDescent="0.3">
      <c r="A7" s="723" t="s">
        <v>704</v>
      </c>
      <c r="B7" s="723"/>
      <c r="C7" s="723"/>
    </row>
    <row r="8" spans="1:5" ht="16.5" thickBot="1" x14ac:dyDescent="0.35">
      <c r="A8" s="339"/>
      <c r="B8" s="339"/>
      <c r="C8" s="633"/>
    </row>
    <row r="9" spans="1:5" ht="18" customHeight="1" x14ac:dyDescent="0.3">
      <c r="A9" s="362" t="s">
        <v>173</v>
      </c>
      <c r="B9" s="359" t="s">
        <v>199</v>
      </c>
      <c r="C9" s="360" t="s">
        <v>355</v>
      </c>
      <c r="E9" s="568" t="s">
        <v>540</v>
      </c>
    </row>
    <row r="10" spans="1:5" ht="18" customHeight="1" x14ac:dyDescent="0.3">
      <c r="A10" s="74"/>
      <c r="B10" s="98"/>
      <c r="C10" s="361"/>
      <c r="E10" s="569"/>
    </row>
    <row r="11" spans="1:5" ht="19.5" customHeight="1" x14ac:dyDescent="0.2">
      <c r="A11" s="357" t="s">
        <v>12</v>
      </c>
      <c r="B11" s="358" t="s">
        <v>313</v>
      </c>
      <c r="C11" s="367">
        <f>C12+C25+C43+C35+C67+C60+C23+C39+C53+C17-0.1</f>
        <v>26594.799999999999</v>
      </c>
      <c r="E11" s="570">
        <f>E12+E25+E43+E35+E67+E60+E23+E39+E53+E17</f>
        <v>31052130.66</v>
      </c>
    </row>
    <row r="12" spans="1:5" ht="25.5" customHeight="1" x14ac:dyDescent="0.2">
      <c r="A12" s="234" t="s">
        <v>200</v>
      </c>
      <c r="B12" s="159" t="s">
        <v>372</v>
      </c>
      <c r="C12" s="246">
        <f>C13</f>
        <v>7713.6</v>
      </c>
      <c r="E12" s="570">
        <f>E13</f>
        <v>6984659</v>
      </c>
    </row>
    <row r="13" spans="1:5" ht="15.75" x14ac:dyDescent="0.2">
      <c r="A13" s="236" t="s">
        <v>201</v>
      </c>
      <c r="B13" s="231" t="s">
        <v>369</v>
      </c>
      <c r="C13" s="368">
        <f>C14+C15+C16</f>
        <v>7713.6</v>
      </c>
      <c r="E13" s="571">
        <f>E14+E15+E16</f>
        <v>6984659</v>
      </c>
    </row>
    <row r="14" spans="1:5" ht="123" customHeight="1" x14ac:dyDescent="0.2">
      <c r="A14" s="237" t="s">
        <v>310</v>
      </c>
      <c r="B14" s="232" t="s">
        <v>362</v>
      </c>
      <c r="C14" s="650">
        <v>7663.7</v>
      </c>
      <c r="D14" s="429"/>
      <c r="E14" s="572">
        <v>6942600</v>
      </c>
    </row>
    <row r="15" spans="1:5" ht="195" x14ac:dyDescent="0.2">
      <c r="A15" s="229" t="s">
        <v>113</v>
      </c>
      <c r="B15" s="232" t="s">
        <v>361</v>
      </c>
      <c r="C15" s="650">
        <v>3.1</v>
      </c>
      <c r="D15" s="428"/>
      <c r="E15" s="573">
        <v>200</v>
      </c>
    </row>
    <row r="16" spans="1:5" ht="75" x14ac:dyDescent="0.2">
      <c r="A16" s="237" t="s">
        <v>148</v>
      </c>
      <c r="B16" s="232" t="s">
        <v>360</v>
      </c>
      <c r="C16" s="650">
        <v>46.8</v>
      </c>
      <c r="E16" s="572">
        <f>12770+29090-1</f>
        <v>41859</v>
      </c>
    </row>
    <row r="17" spans="1:5" ht="47.25" x14ac:dyDescent="0.2">
      <c r="A17" s="239" t="s">
        <v>144</v>
      </c>
      <c r="B17" s="159" t="s">
        <v>371</v>
      </c>
      <c r="C17" s="246">
        <f>C18</f>
        <v>3816.5</v>
      </c>
      <c r="E17" s="570">
        <f>E18</f>
        <v>3346410</v>
      </c>
    </row>
    <row r="18" spans="1:5" ht="47.25" x14ac:dyDescent="0.2">
      <c r="A18" s="240" t="s">
        <v>145</v>
      </c>
      <c r="B18" s="160" t="s">
        <v>370</v>
      </c>
      <c r="C18" s="248">
        <f>C19+C20+C21+C22</f>
        <v>3816.5</v>
      </c>
      <c r="E18" s="572">
        <f>SUM(E19:E22)</f>
        <v>3346410</v>
      </c>
    </row>
    <row r="19" spans="1:5" ht="170.25" customHeight="1" x14ac:dyDescent="0.2">
      <c r="A19" s="229" t="s">
        <v>474</v>
      </c>
      <c r="B19" s="232" t="s">
        <v>473</v>
      </c>
      <c r="C19" s="649">
        <v>1807.7</v>
      </c>
      <c r="E19" s="573">
        <v>1513010</v>
      </c>
    </row>
    <row r="20" spans="1:5" ht="153.75" customHeight="1" x14ac:dyDescent="0.2">
      <c r="A20" s="229" t="s">
        <v>476</v>
      </c>
      <c r="B20" s="232" t="s">
        <v>475</v>
      </c>
      <c r="C20" s="649">
        <v>12.56</v>
      </c>
      <c r="E20" s="573">
        <v>8380</v>
      </c>
    </row>
    <row r="21" spans="1:5" ht="16.5" customHeight="1" x14ac:dyDescent="0.2">
      <c r="A21" s="229" t="s">
        <v>479</v>
      </c>
      <c r="B21" s="232" t="s">
        <v>478</v>
      </c>
      <c r="C21" s="649">
        <v>2234.6799999999998</v>
      </c>
      <c r="E21" s="573">
        <v>2014740</v>
      </c>
    </row>
    <row r="22" spans="1:5" ht="14.25" customHeight="1" x14ac:dyDescent="0.2">
      <c r="A22" s="241" t="s">
        <v>480</v>
      </c>
      <c r="B22" s="232" t="s">
        <v>477</v>
      </c>
      <c r="C22" s="649">
        <v>-238.41</v>
      </c>
      <c r="E22" s="573">
        <v>-189720</v>
      </c>
    </row>
    <row r="23" spans="1:5" ht="17.25" customHeight="1" x14ac:dyDescent="0.2">
      <c r="A23" s="242" t="s">
        <v>29</v>
      </c>
      <c r="B23" s="159" t="s">
        <v>373</v>
      </c>
      <c r="C23" s="246">
        <f>C24</f>
        <v>33.799999999999997</v>
      </c>
      <c r="E23" s="570">
        <f>E24</f>
        <v>32421.599999999999</v>
      </c>
    </row>
    <row r="24" spans="1:5" ht="17.25" customHeight="1" x14ac:dyDescent="0.2">
      <c r="A24" s="237" t="s">
        <v>28</v>
      </c>
      <c r="B24" s="162" t="s">
        <v>363</v>
      </c>
      <c r="C24" s="248">
        <v>33.799999999999997</v>
      </c>
      <c r="E24" s="572">
        <f>21300+11121.6</f>
        <v>32421.599999999999</v>
      </c>
    </row>
    <row r="25" spans="1:5" ht="15.75" x14ac:dyDescent="0.2">
      <c r="A25" s="234" t="s">
        <v>203</v>
      </c>
      <c r="B25" s="159" t="s">
        <v>374</v>
      </c>
      <c r="C25" s="246">
        <f>C26+C30+C28</f>
        <v>13333</v>
      </c>
      <c r="E25" s="570">
        <f>E26+E30+E28</f>
        <v>18325263.989999998</v>
      </c>
    </row>
    <row r="26" spans="1:5" ht="15.75" x14ac:dyDescent="0.2">
      <c r="A26" s="236" t="s">
        <v>204</v>
      </c>
      <c r="B26" s="160" t="s">
        <v>375</v>
      </c>
      <c r="C26" s="368">
        <f>C27</f>
        <v>192.7</v>
      </c>
      <c r="E26" s="571">
        <f>E27</f>
        <v>631000</v>
      </c>
    </row>
    <row r="27" spans="1:5" ht="75" x14ac:dyDescent="0.2">
      <c r="A27" s="237" t="s">
        <v>599</v>
      </c>
      <c r="B27" s="162" t="s">
        <v>364</v>
      </c>
      <c r="C27" s="248">
        <v>192.7</v>
      </c>
      <c r="D27" s="427"/>
      <c r="E27" s="572">
        <v>631000</v>
      </c>
    </row>
    <row r="28" spans="1:5" ht="15" hidden="1" customHeight="1" x14ac:dyDescent="0.2">
      <c r="A28" s="350" t="s">
        <v>40</v>
      </c>
      <c r="B28" s="351" t="s">
        <v>42</v>
      </c>
      <c r="C28" s="368">
        <f>C29</f>
        <v>0</v>
      </c>
      <c r="E28" s="571">
        <f>E29</f>
        <v>0</v>
      </c>
    </row>
    <row r="29" spans="1:5" ht="17.25" hidden="1" customHeight="1" x14ac:dyDescent="0.2">
      <c r="A29" s="349" t="s">
        <v>41</v>
      </c>
      <c r="B29" s="347" t="s">
        <v>43</v>
      </c>
      <c r="C29" s="248">
        <v>0</v>
      </c>
      <c r="E29" s="572">
        <v>0</v>
      </c>
    </row>
    <row r="30" spans="1:5" ht="15.75" x14ac:dyDescent="0.2">
      <c r="A30" s="236" t="s">
        <v>205</v>
      </c>
      <c r="B30" s="160" t="s">
        <v>376</v>
      </c>
      <c r="C30" s="368">
        <f>C31+C33</f>
        <v>13140.3</v>
      </c>
      <c r="E30" s="571">
        <f>E31+E33</f>
        <v>17694263.989999998</v>
      </c>
    </row>
    <row r="31" spans="1:5" ht="15.75" x14ac:dyDescent="0.2">
      <c r="A31" s="243" t="s">
        <v>100</v>
      </c>
      <c r="B31" s="161" t="s">
        <v>377</v>
      </c>
      <c r="C31" s="369">
        <f>C32</f>
        <v>9917.5</v>
      </c>
      <c r="E31" s="574">
        <f>E32</f>
        <v>14021263.99</v>
      </c>
    </row>
    <row r="32" spans="1:5" ht="60" x14ac:dyDescent="0.2">
      <c r="A32" s="237" t="s">
        <v>99</v>
      </c>
      <c r="B32" s="162" t="s">
        <v>365</v>
      </c>
      <c r="C32" s="649">
        <v>9917.4599999999991</v>
      </c>
      <c r="E32" s="572">
        <f>14078000-56736.01</f>
        <v>14021263.99</v>
      </c>
    </row>
    <row r="33" spans="1:5" ht="15.75" x14ac:dyDescent="0.2">
      <c r="A33" s="244" t="s">
        <v>102</v>
      </c>
      <c r="B33" s="161" t="s">
        <v>378</v>
      </c>
      <c r="C33" s="369">
        <f>C34</f>
        <v>3222.8</v>
      </c>
      <c r="E33" s="574">
        <f>E34</f>
        <v>3673000</v>
      </c>
    </row>
    <row r="34" spans="1:5" ht="60" x14ac:dyDescent="0.2">
      <c r="A34" s="237" t="s">
        <v>101</v>
      </c>
      <c r="B34" s="162" t="s">
        <v>366</v>
      </c>
      <c r="C34" s="649">
        <v>3222.75</v>
      </c>
      <c r="E34" s="572">
        <v>3673000</v>
      </c>
    </row>
    <row r="35" spans="1:5" ht="15.75" x14ac:dyDescent="0.2">
      <c r="A35" s="234" t="s">
        <v>108</v>
      </c>
      <c r="B35" s="159" t="s">
        <v>662</v>
      </c>
      <c r="C35" s="246">
        <f>C37</f>
        <v>21.6</v>
      </c>
      <c r="E35" s="570">
        <f>E37</f>
        <v>35300</v>
      </c>
    </row>
    <row r="36" spans="1:5" ht="75" x14ac:dyDescent="0.2">
      <c r="A36" s="237" t="s">
        <v>20</v>
      </c>
      <c r="B36" s="162" t="s">
        <v>663</v>
      </c>
      <c r="C36" s="248">
        <f>C37</f>
        <v>21.6</v>
      </c>
      <c r="E36" s="572">
        <f>E38</f>
        <v>35300</v>
      </c>
    </row>
    <row r="37" spans="1:5" ht="105.75" customHeight="1" x14ac:dyDescent="0.2">
      <c r="A37" s="237" t="s">
        <v>110</v>
      </c>
      <c r="B37" s="162" t="s">
        <v>442</v>
      </c>
      <c r="C37" s="248">
        <f>C38</f>
        <v>21.6</v>
      </c>
      <c r="E37" s="572">
        <f>E38</f>
        <v>35300</v>
      </c>
    </row>
    <row r="38" spans="1:5" ht="105.75" customHeight="1" x14ac:dyDescent="0.2">
      <c r="A38" s="237" t="s">
        <v>591</v>
      </c>
      <c r="B38" s="162" t="s">
        <v>590</v>
      </c>
      <c r="C38" s="248">
        <v>21.6</v>
      </c>
      <c r="E38" s="572">
        <v>35300</v>
      </c>
    </row>
    <row r="39" spans="1:5" ht="27" hidden="1" customHeight="1" x14ac:dyDescent="0.2">
      <c r="A39" s="352" t="s">
        <v>31</v>
      </c>
      <c r="B39" s="353" t="s">
        <v>30</v>
      </c>
      <c r="C39" s="246">
        <f>C40</f>
        <v>0</v>
      </c>
      <c r="E39" s="570">
        <f>E40</f>
        <v>0</v>
      </c>
    </row>
    <row r="40" spans="1:5" ht="28.5" hidden="1" customHeight="1" x14ac:dyDescent="0.2">
      <c r="A40" s="349" t="s">
        <v>32</v>
      </c>
      <c r="B40" s="347" t="s">
        <v>33</v>
      </c>
      <c r="C40" s="248">
        <f>C41</f>
        <v>0</v>
      </c>
      <c r="E40" s="572">
        <f>E41</f>
        <v>0</v>
      </c>
    </row>
    <row r="41" spans="1:5" ht="45" hidden="1" customHeight="1" x14ac:dyDescent="0.2">
      <c r="A41" s="349" t="s">
        <v>34</v>
      </c>
      <c r="B41" s="347" t="s">
        <v>35</v>
      </c>
      <c r="C41" s="248">
        <f>C42</f>
        <v>0</v>
      </c>
      <c r="E41" s="572">
        <f>E42</f>
        <v>0</v>
      </c>
    </row>
    <row r="42" spans="1:5" ht="76.5" hidden="1" customHeight="1" x14ac:dyDescent="0.2">
      <c r="A42" s="349" t="s">
        <v>36</v>
      </c>
      <c r="B42" s="347" t="s">
        <v>37</v>
      </c>
      <c r="C42" s="248">
        <v>0</v>
      </c>
      <c r="E42" s="572">
        <v>0</v>
      </c>
    </row>
    <row r="43" spans="1:5" ht="47.25" x14ac:dyDescent="0.2">
      <c r="A43" s="242" t="s">
        <v>206</v>
      </c>
      <c r="B43" s="159" t="s">
        <v>664</v>
      </c>
      <c r="C43" s="246">
        <f>C47+C51+C44</f>
        <v>399.4</v>
      </c>
      <c r="E43" s="570">
        <f>E47+E51+E44</f>
        <v>359461.58</v>
      </c>
    </row>
    <row r="44" spans="1:5" ht="105" hidden="1" x14ac:dyDescent="0.2">
      <c r="A44" s="627" t="s">
        <v>658</v>
      </c>
      <c r="B44" s="628" t="s">
        <v>661</v>
      </c>
      <c r="C44" s="559">
        <f>C45</f>
        <v>0</v>
      </c>
      <c r="E44" s="572">
        <f>E45</f>
        <v>1</v>
      </c>
    </row>
    <row r="45" spans="1:5" ht="105" hidden="1" x14ac:dyDescent="0.2">
      <c r="A45" s="627" t="s">
        <v>659</v>
      </c>
      <c r="B45" s="628" t="s">
        <v>665</v>
      </c>
      <c r="C45" s="559">
        <f>C46</f>
        <v>0</v>
      </c>
      <c r="E45" s="572">
        <f>E46</f>
        <v>1</v>
      </c>
    </row>
    <row r="46" spans="1:5" ht="231" hidden="1" customHeight="1" x14ac:dyDescent="0.2">
      <c r="A46" s="627" t="s">
        <v>660</v>
      </c>
      <c r="B46" s="628" t="s">
        <v>666</v>
      </c>
      <c r="C46" s="559">
        <v>0</v>
      </c>
      <c r="E46" s="572">
        <v>1</v>
      </c>
    </row>
    <row r="47" spans="1:5" ht="40.5" customHeight="1" x14ac:dyDescent="0.2">
      <c r="A47" s="242" t="s">
        <v>412</v>
      </c>
      <c r="B47" s="622" t="s">
        <v>682</v>
      </c>
      <c r="C47" s="246">
        <f>C48</f>
        <v>11.3</v>
      </c>
      <c r="E47" s="570">
        <f>E48</f>
        <v>11260.58</v>
      </c>
    </row>
    <row r="48" spans="1:5" ht="78.75" customHeight="1" x14ac:dyDescent="0.2">
      <c r="A48" s="237" t="s">
        <v>414</v>
      </c>
      <c r="B48" s="247" t="s">
        <v>683</v>
      </c>
      <c r="C48" s="248">
        <f>C49</f>
        <v>11.3</v>
      </c>
      <c r="E48" s="572">
        <f>E49</f>
        <v>11260.58</v>
      </c>
    </row>
    <row r="49" spans="1:5" ht="84" customHeight="1" x14ac:dyDescent="0.2">
      <c r="A49" s="237" t="s">
        <v>416</v>
      </c>
      <c r="B49" s="162" t="s">
        <v>417</v>
      </c>
      <c r="C49" s="248">
        <f>41+51.83541-81.53942</f>
        <v>11.3</v>
      </c>
      <c r="E49" s="572">
        <f>92800-81539.42</f>
        <v>11260.58</v>
      </c>
    </row>
    <row r="50" spans="1:5" ht="141.75" x14ac:dyDescent="0.2">
      <c r="A50" s="242" t="s">
        <v>496</v>
      </c>
      <c r="B50" s="159" t="s">
        <v>680</v>
      </c>
      <c r="C50" s="246">
        <f>C52</f>
        <v>388.1</v>
      </c>
      <c r="E50" s="570">
        <f>E52</f>
        <v>348200</v>
      </c>
    </row>
    <row r="51" spans="1:5" ht="135" x14ac:dyDescent="0.2">
      <c r="A51" s="237" t="s">
        <v>98</v>
      </c>
      <c r="B51" s="162" t="s">
        <v>681</v>
      </c>
      <c r="C51" s="248">
        <f>C52</f>
        <v>388.1</v>
      </c>
      <c r="E51" s="572">
        <f>E52</f>
        <v>348200</v>
      </c>
    </row>
    <row r="52" spans="1:5" ht="120" x14ac:dyDescent="0.2">
      <c r="A52" s="237" t="s">
        <v>103</v>
      </c>
      <c r="B52" s="162" t="s">
        <v>367</v>
      </c>
      <c r="C52" s="650">
        <v>388.1</v>
      </c>
      <c r="E52" s="572">
        <v>348200</v>
      </c>
    </row>
    <row r="53" spans="1:5" ht="47.25" x14ac:dyDescent="0.2">
      <c r="A53" s="242" t="s">
        <v>77</v>
      </c>
      <c r="B53" s="233" t="s">
        <v>667</v>
      </c>
      <c r="C53" s="246">
        <f>C54+C57</f>
        <v>1256.0999999999999</v>
      </c>
      <c r="E53" s="570">
        <f>E54+E57</f>
        <v>1882800</v>
      </c>
    </row>
    <row r="54" spans="1:5" ht="31.5" x14ac:dyDescent="0.2">
      <c r="A54" s="242" t="s">
        <v>78</v>
      </c>
      <c r="B54" s="233" t="s">
        <v>668</v>
      </c>
      <c r="C54" s="246">
        <f>C55</f>
        <v>1119</v>
      </c>
      <c r="E54" s="570">
        <f>E55</f>
        <v>1119000</v>
      </c>
    </row>
    <row r="55" spans="1:5" ht="30" x14ac:dyDescent="0.2">
      <c r="A55" s="237" t="s">
        <v>75</v>
      </c>
      <c r="B55" s="232" t="s">
        <v>669</v>
      </c>
      <c r="C55" s="248">
        <f>C56</f>
        <v>1119</v>
      </c>
      <c r="E55" s="572">
        <f>E56</f>
        <v>1119000</v>
      </c>
    </row>
    <row r="56" spans="1:5" ht="45" x14ac:dyDescent="0.2">
      <c r="A56" s="237" t="s">
        <v>104</v>
      </c>
      <c r="B56" s="232" t="s">
        <v>368</v>
      </c>
      <c r="C56" s="248">
        <v>1119</v>
      </c>
      <c r="E56" s="572">
        <v>1119000</v>
      </c>
    </row>
    <row r="57" spans="1:5" ht="31.5" x14ac:dyDescent="0.2">
      <c r="A57" s="242" t="s">
        <v>633</v>
      </c>
      <c r="B57" s="233" t="s">
        <v>679</v>
      </c>
      <c r="C57" s="246">
        <f>C58</f>
        <v>137.1</v>
      </c>
      <c r="E57" s="570">
        <f>E58</f>
        <v>763800</v>
      </c>
    </row>
    <row r="58" spans="1:5" ht="31.5" customHeight="1" x14ac:dyDescent="0.2">
      <c r="A58" s="237" t="s">
        <v>384</v>
      </c>
      <c r="B58" s="232" t="s">
        <v>678</v>
      </c>
      <c r="C58" s="248">
        <f>C59</f>
        <v>137.1</v>
      </c>
      <c r="E58" s="572">
        <f>E59</f>
        <v>763800</v>
      </c>
    </row>
    <row r="59" spans="1:5" ht="60" x14ac:dyDescent="0.2">
      <c r="A59" s="237" t="s">
        <v>300</v>
      </c>
      <c r="B59" s="232" t="s">
        <v>386</v>
      </c>
      <c r="C59" s="650">
        <v>137.1</v>
      </c>
      <c r="E59" s="573">
        <v>763800</v>
      </c>
    </row>
    <row r="60" spans="1:5" ht="36.75" hidden="1" customHeight="1" x14ac:dyDescent="0.2">
      <c r="A60" s="242" t="s">
        <v>3</v>
      </c>
      <c r="B60" s="159" t="s">
        <v>677</v>
      </c>
      <c r="C60" s="246">
        <f>C61+C64</f>
        <v>0</v>
      </c>
      <c r="D60" s="427"/>
      <c r="E60" s="570">
        <f>E61+E64</f>
        <v>1778.48</v>
      </c>
    </row>
    <row r="61" spans="1:5" ht="62.25" hidden="1" customHeight="1" x14ac:dyDescent="0.2">
      <c r="A61" s="244" t="s">
        <v>583</v>
      </c>
      <c r="B61" s="161" t="s">
        <v>585</v>
      </c>
      <c r="C61" s="248">
        <f>C62</f>
        <v>0</v>
      </c>
      <c r="D61" s="427"/>
      <c r="E61" s="572">
        <f>E62</f>
        <v>1778.48</v>
      </c>
    </row>
    <row r="62" spans="1:5" ht="94.5" hidden="1" customHeight="1" x14ac:dyDescent="0.2">
      <c r="A62" s="237" t="s">
        <v>584</v>
      </c>
      <c r="B62" s="162" t="s">
        <v>586</v>
      </c>
      <c r="C62" s="248">
        <f>C63</f>
        <v>0</v>
      </c>
      <c r="D62" s="427"/>
      <c r="E62" s="572">
        <f>E63</f>
        <v>1778.48</v>
      </c>
    </row>
    <row r="63" spans="1:5" ht="96" hidden="1" customHeight="1" x14ac:dyDescent="0.2">
      <c r="A63" s="237" t="s">
        <v>582</v>
      </c>
      <c r="B63" s="623" t="s">
        <v>587</v>
      </c>
      <c r="C63" s="248">
        <v>0</v>
      </c>
      <c r="D63" s="427"/>
      <c r="E63" s="572">
        <v>1778.48</v>
      </c>
    </row>
    <row r="64" spans="1:5" ht="75" hidden="1" customHeight="1" x14ac:dyDescent="0.2">
      <c r="A64" s="354" t="s">
        <v>76</v>
      </c>
      <c r="B64" s="346" t="s">
        <v>115</v>
      </c>
      <c r="C64" s="369">
        <f>C65</f>
        <v>0</v>
      </c>
      <c r="E64" s="574">
        <f>E65</f>
        <v>0</v>
      </c>
    </row>
    <row r="65" spans="1:5" ht="60" hidden="1" x14ac:dyDescent="0.2">
      <c r="A65" s="349" t="s">
        <v>1</v>
      </c>
      <c r="B65" s="347" t="s">
        <v>116</v>
      </c>
      <c r="C65" s="248">
        <f>C66</f>
        <v>0</v>
      </c>
      <c r="E65" s="572">
        <f>E66</f>
        <v>0</v>
      </c>
    </row>
    <row r="66" spans="1:5" ht="75" hidden="1" x14ac:dyDescent="0.2">
      <c r="A66" s="349" t="s">
        <v>105</v>
      </c>
      <c r="B66" s="347" t="s">
        <v>117</v>
      </c>
      <c r="C66" s="248">
        <v>0</v>
      </c>
      <c r="E66" s="572">
        <v>0</v>
      </c>
    </row>
    <row r="67" spans="1:5" ht="15.75" x14ac:dyDescent="0.2">
      <c r="A67" s="242" t="s">
        <v>4</v>
      </c>
      <c r="B67" s="233" t="s">
        <v>675</v>
      </c>
      <c r="C67" s="246">
        <f>C68+C70</f>
        <v>20.9</v>
      </c>
      <c r="E67" s="570">
        <f>E68+E70</f>
        <v>84036.01</v>
      </c>
    </row>
    <row r="68" spans="1:5" ht="60" x14ac:dyDescent="0.2">
      <c r="A68" s="229" t="s">
        <v>487</v>
      </c>
      <c r="B68" s="232" t="s">
        <v>676</v>
      </c>
      <c r="C68" s="248">
        <f>C69</f>
        <v>20.9</v>
      </c>
      <c r="E68" s="572">
        <f>E69</f>
        <v>27300</v>
      </c>
    </row>
    <row r="69" spans="1:5" ht="90" x14ac:dyDescent="0.2">
      <c r="A69" s="237" t="s">
        <v>465</v>
      </c>
      <c r="B69" s="232" t="s">
        <v>541</v>
      </c>
      <c r="C69" s="248">
        <v>20.9</v>
      </c>
      <c r="E69" s="572">
        <v>27300</v>
      </c>
    </row>
    <row r="70" spans="1:5" ht="180" hidden="1" x14ac:dyDescent="0.25">
      <c r="A70" s="590" t="s">
        <v>670</v>
      </c>
      <c r="B70" s="634" t="s">
        <v>672</v>
      </c>
      <c r="C70" s="248">
        <f>C72</f>
        <v>0</v>
      </c>
      <c r="D70" s="427"/>
      <c r="E70" s="572">
        <f>E72</f>
        <v>56736.01</v>
      </c>
    </row>
    <row r="71" spans="1:5" ht="90" hidden="1" x14ac:dyDescent="0.25">
      <c r="A71" s="590" t="s">
        <v>671</v>
      </c>
      <c r="B71" s="634" t="s">
        <v>673</v>
      </c>
      <c r="C71" s="248">
        <f>C72</f>
        <v>0</v>
      </c>
      <c r="D71" s="427"/>
      <c r="E71" s="572">
        <f>E72</f>
        <v>56736.01</v>
      </c>
    </row>
    <row r="72" spans="1:5" ht="120" hidden="1" x14ac:dyDescent="0.25">
      <c r="A72" s="590" t="s">
        <v>555</v>
      </c>
      <c r="B72" s="634" t="s">
        <v>674</v>
      </c>
      <c r="C72" s="248">
        <v>0</v>
      </c>
      <c r="D72" s="427"/>
      <c r="E72" s="572">
        <v>56736.01</v>
      </c>
    </row>
    <row r="73" spans="1:5" ht="15.75" x14ac:dyDescent="0.2">
      <c r="A73" s="234" t="s">
        <v>207</v>
      </c>
      <c r="B73" s="159" t="s">
        <v>684</v>
      </c>
      <c r="C73" s="246">
        <f>C74+C83+C100+C97</f>
        <v>16477.8</v>
      </c>
      <c r="E73" s="570">
        <f>E74+E83+E100+E97</f>
        <v>42247209.399999999</v>
      </c>
    </row>
    <row r="74" spans="1:5" ht="47.25" x14ac:dyDescent="0.2">
      <c r="A74" s="242" t="s">
        <v>109</v>
      </c>
      <c r="B74" s="159" t="s">
        <v>685</v>
      </c>
      <c r="C74" s="246">
        <f>C75+C90+C78+C103</f>
        <v>13593.4</v>
      </c>
      <c r="E74" s="570">
        <f>E75+E90+E78+E103</f>
        <v>31036257</v>
      </c>
    </row>
    <row r="75" spans="1:5" ht="45" customHeight="1" x14ac:dyDescent="0.2">
      <c r="A75" s="242" t="s">
        <v>534</v>
      </c>
      <c r="B75" s="159" t="s">
        <v>686</v>
      </c>
      <c r="C75" s="246">
        <f>C77</f>
        <v>13158.5</v>
      </c>
      <c r="E75" s="570">
        <f>E77</f>
        <v>23535620</v>
      </c>
    </row>
    <row r="76" spans="1:5" ht="46.5" customHeight="1" x14ac:dyDescent="0.2">
      <c r="A76" s="242" t="s">
        <v>542</v>
      </c>
      <c r="B76" s="159" t="s">
        <v>687</v>
      </c>
      <c r="C76" s="246">
        <f>C77</f>
        <v>13158.5</v>
      </c>
      <c r="E76" s="570">
        <f>E77</f>
        <v>23535620</v>
      </c>
    </row>
    <row r="77" spans="1:5" ht="60" x14ac:dyDescent="0.2">
      <c r="A77" s="237" t="s">
        <v>532</v>
      </c>
      <c r="B77" s="162" t="s">
        <v>530</v>
      </c>
      <c r="C77" s="248">
        <v>13158.5</v>
      </c>
      <c r="E77" s="573">
        <f>20285910-190.71+3249900.71</f>
        <v>23535620</v>
      </c>
    </row>
    <row r="78" spans="1:5" ht="54" hidden="1" customHeight="1" x14ac:dyDescent="0.2">
      <c r="A78" s="242" t="s">
        <v>21</v>
      </c>
      <c r="B78" s="233" t="s">
        <v>688</v>
      </c>
      <c r="C78" s="246">
        <f>C82+C80</f>
        <v>0</v>
      </c>
      <c r="E78" s="570">
        <f>E82+E80</f>
        <v>5177437</v>
      </c>
    </row>
    <row r="79" spans="1:5" ht="63" hidden="1" customHeight="1" x14ac:dyDescent="0.2">
      <c r="A79" s="635" t="s">
        <v>697</v>
      </c>
      <c r="B79" s="636" t="s">
        <v>698</v>
      </c>
      <c r="C79" s="637">
        <f>C80</f>
        <v>0</v>
      </c>
      <c r="D79" s="427"/>
      <c r="E79" s="638">
        <f>E80</f>
        <v>1613937</v>
      </c>
    </row>
    <row r="80" spans="1:5" ht="61.5" hidden="1" customHeight="1" x14ac:dyDescent="0.2">
      <c r="A80" s="635" t="s">
        <v>696</v>
      </c>
      <c r="B80" s="636" t="s">
        <v>695</v>
      </c>
      <c r="C80" s="637">
        <v>0</v>
      </c>
      <c r="E80" s="638">
        <v>1613937</v>
      </c>
    </row>
    <row r="81" spans="1:11" ht="49.5" hidden="1" customHeight="1" x14ac:dyDescent="0.2">
      <c r="A81" s="237" t="s">
        <v>699</v>
      </c>
      <c r="B81" s="630" t="s">
        <v>700</v>
      </c>
      <c r="C81" s="246">
        <f>C82</f>
        <v>0</v>
      </c>
      <c r="E81" s="570">
        <f>E82</f>
        <v>3563500</v>
      </c>
    </row>
    <row r="82" spans="1:11" ht="50.25" hidden="1" customHeight="1" x14ac:dyDescent="0.2">
      <c r="A82" s="229" t="s">
        <v>454</v>
      </c>
      <c r="B82" s="630" t="s">
        <v>538</v>
      </c>
      <c r="C82" s="336">
        <v>0</v>
      </c>
      <c r="E82" s="572">
        <v>3563500</v>
      </c>
    </row>
    <row r="83" spans="1:11" ht="15.75" x14ac:dyDescent="0.2">
      <c r="A83" s="253" t="s">
        <v>23</v>
      </c>
      <c r="B83" s="233" t="s">
        <v>689</v>
      </c>
      <c r="C83" s="246">
        <f>C85</f>
        <v>2864.4</v>
      </c>
      <c r="E83" s="570">
        <f>E85</f>
        <v>11153800</v>
      </c>
    </row>
    <row r="84" spans="1:11" ht="42.75" hidden="1" customHeight="1" x14ac:dyDescent="0.2">
      <c r="A84" s="355" t="s">
        <v>61</v>
      </c>
      <c r="B84" s="356" t="s">
        <v>324</v>
      </c>
      <c r="C84" s="248">
        <v>0</v>
      </c>
      <c r="E84" s="572">
        <v>0</v>
      </c>
    </row>
    <row r="85" spans="1:11" ht="36" customHeight="1" x14ac:dyDescent="0.2">
      <c r="A85" s="249" t="s">
        <v>80</v>
      </c>
      <c r="B85" s="232" t="s">
        <v>495</v>
      </c>
      <c r="C85" s="248">
        <f>SUM(C86:C89)</f>
        <v>2864.4</v>
      </c>
      <c r="E85" s="572">
        <f>SUM(E86:E89)</f>
        <v>11153800</v>
      </c>
    </row>
    <row r="86" spans="1:11" ht="34.5" customHeight="1" x14ac:dyDescent="0.2">
      <c r="A86" s="249" t="s">
        <v>601</v>
      </c>
      <c r="B86" s="232" t="s">
        <v>495</v>
      </c>
      <c r="C86" s="248">
        <v>2864.4</v>
      </c>
      <c r="E86" s="572">
        <v>2862300</v>
      </c>
    </row>
    <row r="87" spans="1:11" ht="20.25" hidden="1" customHeight="1" x14ac:dyDescent="0.2">
      <c r="A87" s="249" t="s">
        <v>603</v>
      </c>
      <c r="B87" s="232" t="s">
        <v>495</v>
      </c>
      <c r="C87" s="248">
        <v>0</v>
      </c>
      <c r="E87" s="572">
        <v>664400</v>
      </c>
    </row>
    <row r="88" spans="1:11" ht="66" hidden="1" customHeight="1" x14ac:dyDescent="0.2">
      <c r="A88" s="249" t="s">
        <v>602</v>
      </c>
      <c r="B88" s="232" t="s">
        <v>495</v>
      </c>
      <c r="C88" s="248">
        <v>0</v>
      </c>
      <c r="E88" s="572">
        <f>9502900-2945800</f>
        <v>6557100</v>
      </c>
    </row>
    <row r="89" spans="1:11" ht="66" hidden="1" customHeight="1" x14ac:dyDescent="0.2">
      <c r="A89" s="229" t="s">
        <v>650</v>
      </c>
      <c r="B89" s="232" t="s">
        <v>495</v>
      </c>
      <c r="C89" s="248">
        <v>0</v>
      </c>
      <c r="E89" s="572">
        <v>1070000</v>
      </c>
    </row>
    <row r="90" spans="1:11" ht="37.5" customHeight="1" x14ac:dyDescent="0.2">
      <c r="A90" s="242" t="s">
        <v>357</v>
      </c>
      <c r="B90" s="159" t="s">
        <v>690</v>
      </c>
      <c r="C90" s="246">
        <f>C93+C95+C91</f>
        <v>434.9</v>
      </c>
      <c r="E90" s="570">
        <f>E93+E95+E91</f>
        <v>379900</v>
      </c>
    </row>
    <row r="91" spans="1:11" ht="54" customHeight="1" x14ac:dyDescent="0.2">
      <c r="A91" s="237" t="s">
        <v>214</v>
      </c>
      <c r="B91" s="232" t="s">
        <v>471</v>
      </c>
      <c r="C91" s="248">
        <f>C92</f>
        <v>0.7</v>
      </c>
      <c r="E91" s="572">
        <f>E92</f>
        <v>700</v>
      </c>
    </row>
    <row r="92" spans="1:11" ht="47.25" customHeight="1" x14ac:dyDescent="0.2">
      <c r="A92" s="237" t="s">
        <v>82</v>
      </c>
      <c r="B92" s="232" t="s">
        <v>471</v>
      </c>
      <c r="C92" s="248">
        <v>0.7</v>
      </c>
      <c r="E92" s="572">
        <v>700</v>
      </c>
      <c r="G92" s="348">
        <f>E106-E73</f>
        <v>31052130.66</v>
      </c>
      <c r="H92" t="s">
        <v>543</v>
      </c>
    </row>
    <row r="93" spans="1:11" ht="60" x14ac:dyDescent="0.2">
      <c r="A93" s="237" t="s">
        <v>11</v>
      </c>
      <c r="B93" s="162" t="s">
        <v>469</v>
      </c>
      <c r="C93" s="248">
        <f>C94</f>
        <v>434.2</v>
      </c>
      <c r="E93" s="572">
        <f>E94</f>
        <v>379200</v>
      </c>
      <c r="G93" s="348">
        <f>G92*50%</f>
        <v>15526065.33</v>
      </c>
      <c r="H93" s="718" t="s">
        <v>656</v>
      </c>
      <c r="I93" s="718"/>
      <c r="J93" s="718"/>
      <c r="K93" s="718"/>
    </row>
    <row r="94" spans="1:11" ht="75" x14ac:dyDescent="0.2">
      <c r="A94" s="237" t="s">
        <v>81</v>
      </c>
      <c r="B94" s="162" t="s">
        <v>469</v>
      </c>
      <c r="C94" s="248">
        <v>434.2</v>
      </c>
      <c r="E94" s="572">
        <f>356900+22300</f>
        <v>379200</v>
      </c>
    </row>
    <row r="95" spans="1:11" ht="45" hidden="1" x14ac:dyDescent="0.25">
      <c r="A95" s="371" t="s">
        <v>214</v>
      </c>
      <c r="B95" s="372" t="s">
        <v>544</v>
      </c>
      <c r="C95" s="248">
        <f>C96</f>
        <v>0</v>
      </c>
      <c r="E95" s="572">
        <f>E96</f>
        <v>0</v>
      </c>
    </row>
    <row r="96" spans="1:11" ht="60" hidden="1" x14ac:dyDescent="0.25">
      <c r="A96" s="371" t="s">
        <v>82</v>
      </c>
      <c r="B96" s="372" t="s">
        <v>472</v>
      </c>
      <c r="C96" s="248">
        <v>0</v>
      </c>
      <c r="E96" s="572">
        <v>0</v>
      </c>
    </row>
    <row r="97" spans="1:5" ht="15.75" hidden="1" x14ac:dyDescent="0.3">
      <c r="A97" s="586" t="s">
        <v>22</v>
      </c>
      <c r="B97" s="588" t="s">
        <v>692</v>
      </c>
      <c r="C97" s="589">
        <f>C99</f>
        <v>0</v>
      </c>
      <c r="D97" s="427"/>
      <c r="E97" s="570">
        <f>E99</f>
        <v>37152.400000000001</v>
      </c>
    </row>
    <row r="98" spans="1:5" ht="90" hidden="1" x14ac:dyDescent="0.25">
      <c r="A98" s="590" t="s">
        <v>641</v>
      </c>
      <c r="B98" s="591" t="s">
        <v>694</v>
      </c>
      <c r="C98" s="461">
        <f>C99</f>
        <v>0</v>
      </c>
      <c r="D98" s="427"/>
      <c r="E98" s="572">
        <f>E99</f>
        <v>37152.400000000001</v>
      </c>
    </row>
    <row r="99" spans="1:5" ht="105" hidden="1" x14ac:dyDescent="0.25">
      <c r="A99" s="590" t="s">
        <v>605</v>
      </c>
      <c r="B99" s="591" t="s">
        <v>642</v>
      </c>
      <c r="C99" s="592">
        <v>0</v>
      </c>
      <c r="D99" s="427"/>
      <c r="E99" s="609">
        <v>37152.400000000001</v>
      </c>
    </row>
    <row r="100" spans="1:5" ht="15.75" x14ac:dyDescent="0.3">
      <c r="A100" s="593" t="s">
        <v>638</v>
      </c>
      <c r="B100" s="594" t="s">
        <v>691</v>
      </c>
      <c r="C100" s="246">
        <f>C102</f>
        <v>20</v>
      </c>
      <c r="E100" s="570">
        <f>E102</f>
        <v>20000</v>
      </c>
    </row>
    <row r="101" spans="1:5" ht="30" x14ac:dyDescent="0.25">
      <c r="A101" s="590" t="s">
        <v>90</v>
      </c>
      <c r="B101" s="595" t="s">
        <v>639</v>
      </c>
      <c r="C101" s="248">
        <f>C102</f>
        <v>20</v>
      </c>
      <c r="E101" s="572">
        <f>E102</f>
        <v>20000</v>
      </c>
    </row>
    <row r="102" spans="1:5" ht="30.75" thickBot="1" x14ac:dyDescent="0.3">
      <c r="A102" s="590" t="s">
        <v>90</v>
      </c>
      <c r="B102" s="595" t="s">
        <v>639</v>
      </c>
      <c r="C102" s="248">
        <v>20</v>
      </c>
      <c r="E102" s="572">
        <v>20000</v>
      </c>
    </row>
    <row r="103" spans="1:5" ht="17.25" hidden="1" customHeight="1" x14ac:dyDescent="0.3">
      <c r="A103" s="241" t="s">
        <v>22</v>
      </c>
      <c r="B103" s="615" t="s">
        <v>692</v>
      </c>
      <c r="C103" s="560">
        <f>C104</f>
        <v>0</v>
      </c>
      <c r="D103" s="610"/>
      <c r="E103" s="572">
        <f>E104</f>
        <v>1943300</v>
      </c>
    </row>
    <row r="104" spans="1:5" ht="30" hidden="1" x14ac:dyDescent="0.25">
      <c r="A104" s="241" t="s">
        <v>64</v>
      </c>
      <c r="B104" s="616" t="s">
        <v>693</v>
      </c>
      <c r="C104" s="336">
        <f>C105</f>
        <v>0</v>
      </c>
      <c r="D104" s="610"/>
      <c r="E104" s="572">
        <f>E105</f>
        <v>1943300</v>
      </c>
    </row>
    <row r="105" spans="1:5" ht="45.75" hidden="1" thickBot="1" x14ac:dyDescent="0.3">
      <c r="A105" s="617" t="s">
        <v>83</v>
      </c>
      <c r="B105" s="618" t="s">
        <v>545</v>
      </c>
      <c r="C105" s="619">
        <v>0</v>
      </c>
      <c r="D105" s="610"/>
      <c r="E105" s="620">
        <v>1943300</v>
      </c>
    </row>
    <row r="106" spans="1:5" ht="16.5" thickBot="1" x14ac:dyDescent="0.3">
      <c r="A106" s="180" t="s">
        <v>208</v>
      </c>
      <c r="B106" s="54"/>
      <c r="C106" s="370">
        <f>C11+C73</f>
        <v>43072.6</v>
      </c>
      <c r="E106" s="580">
        <f>E11+E73</f>
        <v>73299340.060000002</v>
      </c>
    </row>
    <row r="107" spans="1:5" x14ac:dyDescent="0.2">
      <c r="A107" s="4"/>
      <c r="B107" s="4"/>
      <c r="C107" s="4"/>
    </row>
    <row r="108" spans="1:5" x14ac:dyDescent="0.2">
      <c r="A108" s="19"/>
      <c r="B108" s="719"/>
      <c r="C108" s="719"/>
    </row>
    <row r="109" spans="1:5" x14ac:dyDescent="0.2">
      <c r="A109" s="4"/>
      <c r="B109" s="4"/>
      <c r="C109" s="4"/>
    </row>
    <row r="110" spans="1:5" x14ac:dyDescent="0.2">
      <c r="A110" s="4"/>
      <c r="B110" s="4"/>
      <c r="C110" s="4"/>
    </row>
    <row r="111" spans="1:5" x14ac:dyDescent="0.2">
      <c r="A111" s="343"/>
      <c r="B111" s="719"/>
      <c r="C111" s="719"/>
    </row>
    <row r="112" spans="1:5" x14ac:dyDescent="0.2">
      <c r="A112" s="4"/>
      <c r="B112" s="4"/>
      <c r="C112" s="4"/>
    </row>
  </sheetData>
  <mergeCells count="8">
    <mergeCell ref="H93:K93"/>
    <mergeCell ref="B111:C111"/>
    <mergeCell ref="B2:C2"/>
    <mergeCell ref="B3:C3"/>
    <mergeCell ref="B108:C108"/>
    <mergeCell ref="A6:C6"/>
    <mergeCell ref="A7:C7"/>
    <mergeCell ref="A4:C4"/>
  </mergeCells>
  <phoneticPr fontId="0" type="noConversion"/>
  <pageMargins left="0.74803149606299213" right="0.74803149606299213" top="0.78740157480314965" bottom="0.59055118110236227" header="0.51181102362204722" footer="0.51181102362204722"/>
  <pageSetup paperSize="9" scale="92" fitToHeight="0" orientation="portrait" r:id="rId1"/>
  <headerFooter alignWithMargins="0"/>
  <rowBreaks count="4" manualBreakCount="4">
    <brk id="18" max="2" man="1"/>
    <brk id="36" max="2" man="1"/>
    <brk id="53" max="2" man="1"/>
    <brk id="75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259"/>
  <sheetViews>
    <sheetView topLeftCell="A6" zoomScale="80" zoomScaleNormal="80" workbookViewId="0">
      <pane ySplit="10" topLeftCell="A16" activePane="bottomLeft" state="frozen"/>
      <selection activeCell="C3" sqref="C3:E3"/>
      <selection pane="bottomLeft" activeCell="A11" sqref="A11:F11"/>
    </sheetView>
  </sheetViews>
  <sheetFormatPr defaultColWidth="9.140625" defaultRowHeight="12.75" x14ac:dyDescent="0.2"/>
  <cols>
    <col min="1" max="1" width="51.140625" style="4" customWidth="1"/>
    <col min="2" max="2" width="5.85546875" style="419" customWidth="1"/>
    <col min="3" max="3" width="6.85546875" style="4" customWidth="1"/>
    <col min="4" max="4" width="15.5703125" style="4" customWidth="1"/>
    <col min="5" max="5" width="5.7109375" style="4" customWidth="1"/>
    <col min="6" max="6" width="12.140625" style="4" bestFit="1" customWidth="1"/>
    <col min="7" max="16384" width="9.140625" style="4"/>
  </cols>
  <sheetData>
    <row r="1" spans="1:6" ht="12.75" hidden="1" customHeight="1" x14ac:dyDescent="0.2"/>
    <row r="2" spans="1:6" ht="14.25" hidden="1" customHeight="1" x14ac:dyDescent="0.2">
      <c r="A2" s="753" t="s">
        <v>191</v>
      </c>
      <c r="B2" s="753"/>
      <c r="C2" s="753"/>
      <c r="D2" s="753"/>
      <c r="E2" s="753"/>
      <c r="F2" s="727"/>
    </row>
    <row r="3" spans="1:6" ht="15.75" hidden="1" customHeight="1" x14ac:dyDescent="0.25">
      <c r="A3" s="754" t="s">
        <v>192</v>
      </c>
      <c r="B3" s="754"/>
      <c r="C3" s="754"/>
      <c r="D3" s="754"/>
      <c r="E3" s="754"/>
      <c r="F3" s="727"/>
    </row>
    <row r="4" spans="1:6" ht="15" hidden="1" customHeight="1" x14ac:dyDescent="0.25">
      <c r="A4" s="755" t="s">
        <v>193</v>
      </c>
      <c r="B4" s="755"/>
      <c r="C4" s="755"/>
      <c r="D4" s="755"/>
      <c r="E4" s="755"/>
      <c r="F4" s="727"/>
    </row>
    <row r="5" spans="1:6" ht="15" hidden="1" customHeight="1" x14ac:dyDescent="0.25">
      <c r="A5" s="755" t="s">
        <v>194</v>
      </c>
      <c r="B5" s="755"/>
      <c r="C5" s="755"/>
      <c r="D5" s="755"/>
      <c r="E5" s="755"/>
      <c r="F5" s="726"/>
    </row>
    <row r="6" spans="1:6" ht="12.75" customHeight="1" x14ac:dyDescent="0.25">
      <c r="A6" s="341"/>
      <c r="B6" s="756" t="s">
        <v>351</v>
      </c>
      <c r="C6" s="756"/>
      <c r="D6" s="756"/>
      <c r="E6" s="756"/>
      <c r="F6" s="756"/>
    </row>
    <row r="7" spans="1:6" ht="30" customHeight="1" x14ac:dyDescent="0.25">
      <c r="A7" s="341"/>
      <c r="B7" s="440"/>
      <c r="C7" s="752" t="s">
        <v>411</v>
      </c>
      <c r="D7" s="760"/>
      <c r="E7" s="760"/>
      <c r="F7" s="760"/>
    </row>
    <row r="8" spans="1:6" ht="0.75" hidden="1" customHeight="1" x14ac:dyDescent="0.3">
      <c r="A8" s="341"/>
      <c r="B8" s="420"/>
      <c r="C8" s="35"/>
      <c r="D8" s="722"/>
      <c r="E8" s="722"/>
      <c r="F8" s="722"/>
    </row>
    <row r="9" spans="1:6" ht="15.75" customHeight="1" x14ac:dyDescent="0.25">
      <c r="A9" s="720" t="s">
        <v>701</v>
      </c>
      <c r="B9" s="720"/>
      <c r="C9" s="720"/>
      <c r="D9" s="720"/>
      <c r="E9" s="720"/>
      <c r="F9" s="720"/>
    </row>
    <row r="10" spans="1:6" ht="15.75" customHeight="1" x14ac:dyDescent="0.25">
      <c r="A10" s="341"/>
      <c r="B10" s="420"/>
      <c r="C10" s="341"/>
      <c r="D10" s="33"/>
      <c r="E10" s="33"/>
      <c r="F10" s="33"/>
    </row>
    <row r="11" spans="1:6" ht="30" customHeight="1" x14ac:dyDescent="0.3">
      <c r="A11" s="722" t="s">
        <v>711</v>
      </c>
      <c r="B11" s="722"/>
      <c r="C11" s="722"/>
      <c r="D11" s="722"/>
      <c r="E11" s="722"/>
      <c r="F11" s="722"/>
    </row>
    <row r="12" spans="1:6" ht="45" customHeight="1" x14ac:dyDescent="0.3">
      <c r="A12" s="722" t="s">
        <v>634</v>
      </c>
      <c r="B12" s="722"/>
      <c r="C12" s="722"/>
      <c r="D12" s="722"/>
      <c r="E12" s="722"/>
      <c r="F12" s="722"/>
    </row>
    <row r="13" spans="1:6" ht="15.75" thickBot="1" x14ac:dyDescent="0.3">
      <c r="A13" s="36"/>
      <c r="B13" s="421"/>
      <c r="C13" s="37"/>
      <c r="D13" s="38"/>
      <c r="E13" s="38"/>
      <c r="F13" s="648" t="s">
        <v>354</v>
      </c>
    </row>
    <row r="14" spans="1:6" ht="27.75" thickBot="1" x14ac:dyDescent="0.3">
      <c r="A14" s="39" t="s">
        <v>173</v>
      </c>
      <c r="B14" s="260"/>
      <c r="C14" s="40" t="s">
        <v>228</v>
      </c>
      <c r="D14" s="40" t="s">
        <v>229</v>
      </c>
      <c r="E14" s="40" t="s">
        <v>244</v>
      </c>
      <c r="F14" s="363" t="s">
        <v>176</v>
      </c>
    </row>
    <row r="15" spans="1:6" ht="32.25" customHeight="1" x14ac:dyDescent="0.2">
      <c r="A15" s="181" t="s">
        <v>137</v>
      </c>
      <c r="B15" s="276">
        <v>726</v>
      </c>
      <c r="C15" s="154"/>
      <c r="D15" s="155"/>
      <c r="E15" s="155"/>
      <c r="F15" s="202">
        <f>F16+F95+F107+F119+F146+F207+F236+F244+F252+F188+F198</f>
        <v>44408.1</v>
      </c>
    </row>
    <row r="16" spans="1:6" ht="22.5" customHeight="1" x14ac:dyDescent="0.2">
      <c r="A16" s="182" t="s">
        <v>161</v>
      </c>
      <c r="B16" s="261">
        <v>726</v>
      </c>
      <c r="C16" s="133" t="s">
        <v>226</v>
      </c>
      <c r="D16" s="133"/>
      <c r="E16" s="133"/>
      <c r="F16" s="203">
        <f>F17+F33+F68+F75+F26+F61</f>
        <v>21608.7</v>
      </c>
    </row>
    <row r="17" spans="1:6" ht="32.25" customHeight="1" x14ac:dyDescent="0.2">
      <c r="A17" s="183" t="s">
        <v>420</v>
      </c>
      <c r="B17" s="262">
        <v>726</v>
      </c>
      <c r="C17" s="133" t="s">
        <v>227</v>
      </c>
      <c r="D17" s="133"/>
      <c r="E17" s="133"/>
      <c r="F17" s="203">
        <f>F18</f>
        <v>3036</v>
      </c>
    </row>
    <row r="18" spans="1:6" ht="32.25" customHeight="1" x14ac:dyDescent="0.2">
      <c r="A18" s="184" t="s">
        <v>54</v>
      </c>
      <c r="B18" s="263">
        <v>726</v>
      </c>
      <c r="C18" s="151" t="s">
        <v>227</v>
      </c>
      <c r="D18" s="151" t="s">
        <v>245</v>
      </c>
      <c r="E18" s="151"/>
      <c r="F18" s="203">
        <f>F19</f>
        <v>3036</v>
      </c>
    </row>
    <row r="19" spans="1:6" ht="32.25" customHeight="1" x14ac:dyDescent="0.2">
      <c r="A19" s="185" t="s">
        <v>13</v>
      </c>
      <c r="B19" s="264">
        <v>726</v>
      </c>
      <c r="C19" s="156" t="s">
        <v>227</v>
      </c>
      <c r="D19" s="156" t="s">
        <v>246</v>
      </c>
      <c r="E19" s="156"/>
      <c r="F19" s="203">
        <f>F20</f>
        <v>3036</v>
      </c>
    </row>
    <row r="20" spans="1:6" ht="32.25" customHeight="1" x14ac:dyDescent="0.2">
      <c r="A20" s="186" t="s">
        <v>14</v>
      </c>
      <c r="B20" s="265">
        <v>726</v>
      </c>
      <c r="C20" s="60" t="s">
        <v>227</v>
      </c>
      <c r="D20" s="60" t="s">
        <v>247</v>
      </c>
      <c r="E20" s="60"/>
      <c r="F20" s="203">
        <f>F22</f>
        <v>3036</v>
      </c>
    </row>
    <row r="21" spans="1:6" ht="32.25" customHeight="1" x14ac:dyDescent="0.2">
      <c r="A21" s="186" t="s">
        <v>15</v>
      </c>
      <c r="B21" s="265">
        <v>726</v>
      </c>
      <c r="C21" s="60" t="s">
        <v>227</v>
      </c>
      <c r="D21" s="60" t="s">
        <v>248</v>
      </c>
      <c r="E21" s="60"/>
      <c r="F21" s="203">
        <f>F22</f>
        <v>3036</v>
      </c>
    </row>
    <row r="22" spans="1:6" ht="32.25" customHeight="1" x14ac:dyDescent="0.2">
      <c r="A22" s="186" t="s">
        <v>249</v>
      </c>
      <c r="B22" s="265">
        <v>726</v>
      </c>
      <c r="C22" s="60" t="s">
        <v>227</v>
      </c>
      <c r="D22" s="60" t="s">
        <v>248</v>
      </c>
      <c r="E22" s="60" t="s">
        <v>250</v>
      </c>
      <c r="F22" s="204">
        <f>F23</f>
        <v>3036</v>
      </c>
    </row>
    <row r="23" spans="1:6" ht="32.25" customHeight="1" x14ac:dyDescent="0.2">
      <c r="A23" s="186" t="s">
        <v>269</v>
      </c>
      <c r="B23" s="265">
        <v>726</v>
      </c>
      <c r="C23" s="60" t="s">
        <v>227</v>
      </c>
      <c r="D23" s="60" t="s">
        <v>248</v>
      </c>
      <c r="E23" s="60" t="s">
        <v>270</v>
      </c>
      <c r="F23" s="204">
        <f>F24+F25</f>
        <v>3036</v>
      </c>
    </row>
    <row r="24" spans="1:6" ht="32.25" customHeight="1" x14ac:dyDescent="0.2">
      <c r="A24" s="186" t="s">
        <v>271</v>
      </c>
      <c r="B24" s="265">
        <v>726</v>
      </c>
      <c r="C24" s="60" t="s">
        <v>227</v>
      </c>
      <c r="D24" s="60" t="s">
        <v>248</v>
      </c>
      <c r="E24" s="60" t="s">
        <v>221</v>
      </c>
      <c r="F24" s="204">
        <v>2331.8000000000002</v>
      </c>
    </row>
    <row r="25" spans="1:6" ht="32.25" customHeight="1" x14ac:dyDescent="0.2">
      <c r="A25" s="186" t="s">
        <v>273</v>
      </c>
      <c r="B25" s="265">
        <v>726</v>
      </c>
      <c r="C25" s="60" t="s">
        <v>227</v>
      </c>
      <c r="D25" s="60" t="s">
        <v>248</v>
      </c>
      <c r="E25" s="60" t="s">
        <v>272</v>
      </c>
      <c r="F25" s="204">
        <v>704.2</v>
      </c>
    </row>
    <row r="26" spans="1:6" ht="32.25" customHeight="1" x14ac:dyDescent="0.2">
      <c r="A26" s="135" t="s">
        <v>497</v>
      </c>
      <c r="B26" s="266">
        <v>726</v>
      </c>
      <c r="C26" s="133" t="s">
        <v>498</v>
      </c>
      <c r="D26" s="133" t="s">
        <v>246</v>
      </c>
      <c r="E26" s="60"/>
      <c r="F26" s="203">
        <f>F32</f>
        <v>1</v>
      </c>
    </row>
    <row r="27" spans="1:6" ht="32.25" customHeight="1" x14ac:dyDescent="0.2">
      <c r="A27" s="256" t="s">
        <v>13</v>
      </c>
      <c r="B27" s="267">
        <v>726</v>
      </c>
      <c r="C27" s="156" t="s">
        <v>498</v>
      </c>
      <c r="D27" s="156" t="s">
        <v>246</v>
      </c>
      <c r="E27" s="60"/>
      <c r="F27" s="204">
        <f t="shared" ref="F27:F28" si="0">F30</f>
        <v>1</v>
      </c>
    </row>
    <row r="28" spans="1:6" ht="32.25" customHeight="1" x14ac:dyDescent="0.2">
      <c r="A28" s="150" t="s">
        <v>14</v>
      </c>
      <c r="B28" s="268">
        <v>726</v>
      </c>
      <c r="C28" s="60" t="s">
        <v>498</v>
      </c>
      <c r="D28" s="60" t="s">
        <v>247</v>
      </c>
      <c r="E28" s="60"/>
      <c r="F28" s="204">
        <f t="shared" si="0"/>
        <v>1</v>
      </c>
    </row>
    <row r="29" spans="1:6" ht="32.25" customHeight="1" x14ac:dyDescent="0.2">
      <c r="A29" s="150" t="s">
        <v>15</v>
      </c>
      <c r="B29" s="268">
        <v>726</v>
      </c>
      <c r="C29" s="133" t="s">
        <v>498</v>
      </c>
      <c r="D29" s="60" t="s">
        <v>499</v>
      </c>
      <c r="E29" s="60"/>
      <c r="F29" s="204">
        <f>F32</f>
        <v>1</v>
      </c>
    </row>
    <row r="30" spans="1:6" ht="15" x14ac:dyDescent="0.2">
      <c r="A30" s="150" t="s">
        <v>251</v>
      </c>
      <c r="B30" s="268">
        <v>726</v>
      </c>
      <c r="C30" s="60" t="s">
        <v>498</v>
      </c>
      <c r="D30" s="60" t="s">
        <v>248</v>
      </c>
      <c r="E30" s="60" t="s">
        <v>252</v>
      </c>
      <c r="F30" s="204">
        <f>F32</f>
        <v>1</v>
      </c>
    </row>
    <row r="31" spans="1:6" ht="18.75" customHeight="1" x14ac:dyDescent="0.2">
      <c r="A31" s="150" t="s">
        <v>278</v>
      </c>
      <c r="B31" s="268">
        <v>726</v>
      </c>
      <c r="C31" s="60" t="s">
        <v>498</v>
      </c>
      <c r="D31" s="60" t="s">
        <v>248</v>
      </c>
      <c r="E31" s="60" t="s">
        <v>279</v>
      </c>
      <c r="F31" s="204">
        <f>F32</f>
        <v>1</v>
      </c>
    </row>
    <row r="32" spans="1:6" ht="20.25" customHeight="1" x14ac:dyDescent="0.2">
      <c r="A32" s="150" t="s">
        <v>296</v>
      </c>
      <c r="B32" s="268">
        <v>726</v>
      </c>
      <c r="C32" s="60" t="s">
        <v>498</v>
      </c>
      <c r="D32" s="60" t="s">
        <v>248</v>
      </c>
      <c r="E32" s="60" t="s">
        <v>295</v>
      </c>
      <c r="F32" s="204">
        <v>1</v>
      </c>
    </row>
    <row r="33" spans="1:6" ht="32.25" customHeight="1" x14ac:dyDescent="0.2">
      <c r="A33" s="183" t="s">
        <v>440</v>
      </c>
      <c r="B33" s="262">
        <v>726</v>
      </c>
      <c r="C33" s="133" t="s">
        <v>220</v>
      </c>
      <c r="D33" s="133"/>
      <c r="E33" s="133"/>
      <c r="F33" s="203">
        <f>+F34</f>
        <v>12812.6</v>
      </c>
    </row>
    <row r="34" spans="1:6" ht="32.25" customHeight="1" x14ac:dyDescent="0.2">
      <c r="A34" s="184" t="s">
        <v>54</v>
      </c>
      <c r="B34" s="263">
        <v>726</v>
      </c>
      <c r="C34" s="151" t="s">
        <v>220</v>
      </c>
      <c r="D34" s="151" t="s">
        <v>245</v>
      </c>
      <c r="E34" s="151"/>
      <c r="F34" s="205">
        <f>F35+F56</f>
        <v>12812.6</v>
      </c>
    </row>
    <row r="35" spans="1:6" ht="32.25" customHeight="1" x14ac:dyDescent="0.2">
      <c r="A35" s="185" t="s">
        <v>13</v>
      </c>
      <c r="B35" s="264">
        <v>726</v>
      </c>
      <c r="C35" s="156" t="s">
        <v>220</v>
      </c>
      <c r="D35" s="156" t="s">
        <v>246</v>
      </c>
      <c r="E35" s="156"/>
      <c r="F35" s="206">
        <f>F36</f>
        <v>12811.9</v>
      </c>
    </row>
    <row r="36" spans="1:6" ht="32.25" customHeight="1" x14ac:dyDescent="0.2">
      <c r="A36" s="186" t="s">
        <v>14</v>
      </c>
      <c r="B36" s="265">
        <v>726</v>
      </c>
      <c r="C36" s="60" t="s">
        <v>220</v>
      </c>
      <c r="D36" s="60" t="s">
        <v>247</v>
      </c>
      <c r="E36" s="60"/>
      <c r="F36" s="206">
        <f>F37</f>
        <v>12811.9</v>
      </c>
    </row>
    <row r="37" spans="1:6" ht="32.25" customHeight="1" x14ac:dyDescent="0.2">
      <c r="A37" s="186" t="s">
        <v>15</v>
      </c>
      <c r="B37" s="265">
        <v>726</v>
      </c>
      <c r="C37" s="60" t="s">
        <v>220</v>
      </c>
      <c r="D37" s="60" t="s">
        <v>248</v>
      </c>
      <c r="E37" s="60"/>
      <c r="F37" s="204">
        <f>F38+F42+F49+F46</f>
        <v>12811.9</v>
      </c>
    </row>
    <row r="38" spans="1:6" ht="32.25" customHeight="1" x14ac:dyDescent="0.2">
      <c r="A38" s="186" t="s">
        <v>249</v>
      </c>
      <c r="B38" s="265"/>
      <c r="C38" s="60" t="s">
        <v>220</v>
      </c>
      <c r="D38" s="60" t="s">
        <v>248</v>
      </c>
      <c r="E38" s="60" t="s">
        <v>250</v>
      </c>
      <c r="F38" s="204">
        <f>F39</f>
        <v>11435.9</v>
      </c>
    </row>
    <row r="39" spans="1:6" ht="32.25" customHeight="1" x14ac:dyDescent="0.2">
      <c r="A39" s="186" t="s">
        <v>269</v>
      </c>
      <c r="B39" s="265">
        <v>726</v>
      </c>
      <c r="C39" s="60" t="s">
        <v>220</v>
      </c>
      <c r="D39" s="60" t="s">
        <v>248</v>
      </c>
      <c r="E39" s="60" t="s">
        <v>270</v>
      </c>
      <c r="F39" s="204">
        <f>F40+F41</f>
        <v>11435.9</v>
      </c>
    </row>
    <row r="40" spans="1:6" ht="32.25" customHeight="1" x14ac:dyDescent="0.2">
      <c r="A40" s="186" t="s">
        <v>271</v>
      </c>
      <c r="B40" s="265">
        <v>726</v>
      </c>
      <c r="C40" s="60" t="s">
        <v>220</v>
      </c>
      <c r="D40" s="60" t="s">
        <v>248</v>
      </c>
      <c r="E40" s="60" t="s">
        <v>221</v>
      </c>
      <c r="F40" s="204">
        <v>8783.2999999999993</v>
      </c>
    </row>
    <row r="41" spans="1:6" ht="32.25" customHeight="1" x14ac:dyDescent="0.2">
      <c r="A41" s="186" t="s">
        <v>273</v>
      </c>
      <c r="B41" s="265">
        <v>726</v>
      </c>
      <c r="C41" s="60" t="s">
        <v>220</v>
      </c>
      <c r="D41" s="60" t="s">
        <v>248</v>
      </c>
      <c r="E41" s="60" t="s">
        <v>272</v>
      </c>
      <c r="F41" s="204">
        <v>2652.6</v>
      </c>
    </row>
    <row r="42" spans="1:6" ht="32.25" customHeight="1" x14ac:dyDescent="0.2">
      <c r="A42" s="186" t="s">
        <v>432</v>
      </c>
      <c r="B42" s="265">
        <v>726</v>
      </c>
      <c r="C42" s="60" t="s">
        <v>220</v>
      </c>
      <c r="D42" s="60" t="s">
        <v>248</v>
      </c>
      <c r="E42" s="60" t="s">
        <v>179</v>
      </c>
      <c r="F42" s="204">
        <f>F43</f>
        <v>1306</v>
      </c>
    </row>
    <row r="43" spans="1:6" ht="32.25" customHeight="1" x14ac:dyDescent="0.2">
      <c r="A43" s="186" t="s">
        <v>274</v>
      </c>
      <c r="B43" s="265">
        <v>726</v>
      </c>
      <c r="C43" s="60" t="s">
        <v>220</v>
      </c>
      <c r="D43" s="60" t="s">
        <v>248</v>
      </c>
      <c r="E43" s="60" t="s">
        <v>275</v>
      </c>
      <c r="F43" s="204">
        <f>F44+F45</f>
        <v>1306</v>
      </c>
    </row>
    <row r="44" spans="1:6" ht="15" x14ac:dyDescent="0.2">
      <c r="A44" s="186" t="s">
        <v>433</v>
      </c>
      <c r="B44" s="265">
        <v>726</v>
      </c>
      <c r="C44" s="60" t="s">
        <v>220</v>
      </c>
      <c r="D44" s="60" t="s">
        <v>248</v>
      </c>
      <c r="E44" s="60" t="s">
        <v>223</v>
      </c>
      <c r="F44" s="204">
        <v>856</v>
      </c>
    </row>
    <row r="45" spans="1:6" ht="15" x14ac:dyDescent="0.2">
      <c r="A45" s="186" t="s">
        <v>579</v>
      </c>
      <c r="B45" s="265">
        <v>726</v>
      </c>
      <c r="C45" s="60" t="s">
        <v>220</v>
      </c>
      <c r="D45" s="60" t="s">
        <v>248</v>
      </c>
      <c r="E45" s="60" t="s">
        <v>578</v>
      </c>
      <c r="F45" s="204">
        <f>300+150</f>
        <v>450</v>
      </c>
    </row>
    <row r="46" spans="1:6" ht="30" x14ac:dyDescent="0.25">
      <c r="A46" s="186" t="s">
        <v>265</v>
      </c>
      <c r="B46" s="162" t="s">
        <v>195</v>
      </c>
      <c r="C46" s="364" t="s">
        <v>220</v>
      </c>
      <c r="D46" s="364" t="s">
        <v>248</v>
      </c>
      <c r="E46" s="364" t="s">
        <v>182</v>
      </c>
      <c r="F46" s="204">
        <f>SUM(F47:F48)</f>
        <v>20</v>
      </c>
    </row>
    <row r="47" spans="1:6" ht="15" x14ac:dyDescent="0.25">
      <c r="A47" s="44" t="s">
        <v>546</v>
      </c>
      <c r="B47" s="162" t="s">
        <v>195</v>
      </c>
      <c r="C47" s="364" t="s">
        <v>220</v>
      </c>
      <c r="D47" s="364" t="s">
        <v>248</v>
      </c>
      <c r="E47" s="364" t="s">
        <v>547</v>
      </c>
      <c r="F47" s="204">
        <v>10</v>
      </c>
    </row>
    <row r="48" spans="1:6" ht="15" x14ac:dyDescent="0.25">
      <c r="A48" s="44" t="s">
        <v>557</v>
      </c>
      <c r="B48" s="162" t="s">
        <v>195</v>
      </c>
      <c r="C48" s="364" t="s">
        <v>220</v>
      </c>
      <c r="D48" s="364" t="s">
        <v>248</v>
      </c>
      <c r="E48" s="364" t="s">
        <v>556</v>
      </c>
      <c r="F48" s="204">
        <v>10</v>
      </c>
    </row>
    <row r="49" spans="1:6" ht="15" x14ac:dyDescent="0.2">
      <c r="A49" s="186" t="s">
        <v>251</v>
      </c>
      <c r="B49" s="265">
        <v>726</v>
      </c>
      <c r="C49" s="60" t="s">
        <v>220</v>
      </c>
      <c r="D49" s="60" t="s">
        <v>248</v>
      </c>
      <c r="E49" s="60" t="s">
        <v>252</v>
      </c>
      <c r="F49" s="204">
        <f>F52+F50</f>
        <v>50</v>
      </c>
    </row>
    <row r="50" spans="1:6" ht="15" hidden="1" x14ac:dyDescent="0.2">
      <c r="A50" s="452" t="s">
        <v>548</v>
      </c>
      <c r="B50" s="453">
        <v>726</v>
      </c>
      <c r="C50" s="311" t="s">
        <v>220</v>
      </c>
      <c r="D50" s="311" t="s">
        <v>248</v>
      </c>
      <c r="E50" s="311" t="s">
        <v>549</v>
      </c>
      <c r="F50" s="204">
        <f>F51</f>
        <v>0</v>
      </c>
    </row>
    <row r="51" spans="1:6" ht="135" hidden="1" x14ac:dyDescent="0.2">
      <c r="A51" s="452" t="s">
        <v>550</v>
      </c>
      <c r="B51" s="453">
        <v>726</v>
      </c>
      <c r="C51" s="311" t="s">
        <v>220</v>
      </c>
      <c r="D51" s="311" t="s">
        <v>248</v>
      </c>
      <c r="E51" s="311" t="s">
        <v>551</v>
      </c>
      <c r="F51" s="204">
        <v>0</v>
      </c>
    </row>
    <row r="52" spans="1:6" ht="19.5" customHeight="1" x14ac:dyDescent="0.2">
      <c r="A52" s="186" t="s">
        <v>278</v>
      </c>
      <c r="B52" s="265">
        <v>726</v>
      </c>
      <c r="C52" s="60" t="s">
        <v>220</v>
      </c>
      <c r="D52" s="60" t="s">
        <v>248</v>
      </c>
      <c r="E52" s="60" t="s">
        <v>279</v>
      </c>
      <c r="F52" s="204">
        <f>F54+F55+F53</f>
        <v>50</v>
      </c>
    </row>
    <row r="53" spans="1:6" ht="30" x14ac:dyDescent="0.2">
      <c r="A53" s="186" t="s">
        <v>592</v>
      </c>
      <c r="B53" s="265">
        <v>726</v>
      </c>
      <c r="C53" s="60" t="s">
        <v>220</v>
      </c>
      <c r="D53" s="60" t="s">
        <v>248</v>
      </c>
      <c r="E53" s="60" t="s">
        <v>441</v>
      </c>
      <c r="F53" s="204">
        <v>30</v>
      </c>
    </row>
    <row r="54" spans="1:6" ht="15" x14ac:dyDescent="0.2">
      <c r="A54" s="186" t="s">
        <v>289</v>
      </c>
      <c r="B54" s="265">
        <v>726</v>
      </c>
      <c r="C54" s="60" t="s">
        <v>220</v>
      </c>
      <c r="D54" s="60" t="s">
        <v>248</v>
      </c>
      <c r="E54" s="60" t="s">
        <v>280</v>
      </c>
      <c r="F54" s="204">
        <v>10</v>
      </c>
    </row>
    <row r="55" spans="1:6" ht="15" x14ac:dyDescent="0.2">
      <c r="A55" s="186" t="s">
        <v>296</v>
      </c>
      <c r="B55" s="265">
        <v>726</v>
      </c>
      <c r="C55" s="60" t="s">
        <v>220</v>
      </c>
      <c r="D55" s="60" t="s">
        <v>248</v>
      </c>
      <c r="E55" s="60" t="s">
        <v>295</v>
      </c>
      <c r="F55" s="204">
        <v>10</v>
      </c>
    </row>
    <row r="56" spans="1:6" ht="47.25" x14ac:dyDescent="0.2">
      <c r="A56" s="185" t="s">
        <v>17</v>
      </c>
      <c r="B56" s="264">
        <v>726</v>
      </c>
      <c r="C56" s="60" t="s">
        <v>220</v>
      </c>
      <c r="D56" s="156" t="s">
        <v>281</v>
      </c>
      <c r="E56" s="156" t="s">
        <v>177</v>
      </c>
      <c r="F56" s="206">
        <f>F57</f>
        <v>0.7</v>
      </c>
    </row>
    <row r="57" spans="1:6" ht="32.25" customHeight="1" x14ac:dyDescent="0.2">
      <c r="A57" s="186" t="s">
        <v>576</v>
      </c>
      <c r="B57" s="265">
        <v>726</v>
      </c>
      <c r="C57" s="60" t="s">
        <v>220</v>
      </c>
      <c r="D57" s="60" t="s">
        <v>253</v>
      </c>
      <c r="E57" s="60"/>
      <c r="F57" s="204">
        <f>F58</f>
        <v>0.7</v>
      </c>
    </row>
    <row r="58" spans="1:6" ht="32.25" customHeight="1" x14ac:dyDescent="0.2">
      <c r="A58" s="186" t="s">
        <v>432</v>
      </c>
      <c r="B58" s="265">
        <v>726</v>
      </c>
      <c r="C58" s="60" t="s">
        <v>220</v>
      </c>
      <c r="D58" s="60" t="s">
        <v>253</v>
      </c>
      <c r="E58" s="60" t="s">
        <v>179</v>
      </c>
      <c r="F58" s="204">
        <f>F59</f>
        <v>0.7</v>
      </c>
    </row>
    <row r="59" spans="1:6" ht="32.25" customHeight="1" x14ac:dyDescent="0.2">
      <c r="A59" s="186" t="s">
        <v>274</v>
      </c>
      <c r="B59" s="265">
        <v>726</v>
      </c>
      <c r="C59" s="60" t="s">
        <v>220</v>
      </c>
      <c r="D59" s="60" t="s">
        <v>253</v>
      </c>
      <c r="E59" s="60" t="s">
        <v>275</v>
      </c>
      <c r="F59" s="204">
        <f>F60</f>
        <v>0.7</v>
      </c>
    </row>
    <row r="60" spans="1:6" ht="15" x14ac:dyDescent="0.2">
      <c r="A60" s="186" t="s">
        <v>433</v>
      </c>
      <c r="B60" s="265">
        <v>726</v>
      </c>
      <c r="C60" s="60" t="s">
        <v>220</v>
      </c>
      <c r="D60" s="60" t="s">
        <v>253</v>
      </c>
      <c r="E60" s="60" t="s">
        <v>223</v>
      </c>
      <c r="F60" s="204">
        <v>0.7</v>
      </c>
    </row>
    <row r="61" spans="1:6" ht="31.5" hidden="1" x14ac:dyDescent="0.2">
      <c r="A61" s="681" t="s">
        <v>183</v>
      </c>
      <c r="B61" s="682">
        <v>726</v>
      </c>
      <c r="C61" s="365" t="s">
        <v>301</v>
      </c>
      <c r="D61" s="365"/>
      <c r="E61" s="365"/>
      <c r="F61" s="601">
        <f>F67</f>
        <v>0</v>
      </c>
    </row>
    <row r="62" spans="1:6" ht="32.25" hidden="1" customHeight="1" x14ac:dyDescent="0.2">
      <c r="A62" s="683" t="s">
        <v>54</v>
      </c>
      <c r="B62" s="684">
        <v>726</v>
      </c>
      <c r="C62" s="676" t="s">
        <v>301</v>
      </c>
      <c r="D62" s="676" t="s">
        <v>245</v>
      </c>
      <c r="E62" s="366"/>
      <c r="F62" s="604">
        <f>F67</f>
        <v>0</v>
      </c>
    </row>
    <row r="63" spans="1:6" ht="32.25" hidden="1" customHeight="1" x14ac:dyDescent="0.2">
      <c r="A63" s="683" t="s">
        <v>13</v>
      </c>
      <c r="B63" s="684">
        <v>726</v>
      </c>
      <c r="C63" s="676" t="s">
        <v>301</v>
      </c>
      <c r="D63" s="676" t="s">
        <v>246</v>
      </c>
      <c r="E63" s="366"/>
      <c r="F63" s="604">
        <f>F67</f>
        <v>0</v>
      </c>
    </row>
    <row r="64" spans="1:6" ht="45" hidden="1" x14ac:dyDescent="0.2">
      <c r="A64" s="664" t="s">
        <v>14</v>
      </c>
      <c r="B64" s="684">
        <v>726</v>
      </c>
      <c r="C64" s="366" t="s">
        <v>301</v>
      </c>
      <c r="D64" s="366" t="s">
        <v>247</v>
      </c>
      <c r="E64" s="366"/>
      <c r="F64" s="604">
        <f>F67</f>
        <v>0</v>
      </c>
    </row>
    <row r="65" spans="1:6" ht="15" hidden="1" x14ac:dyDescent="0.2">
      <c r="A65" s="685" t="s">
        <v>563</v>
      </c>
      <c r="B65" s="684">
        <v>726</v>
      </c>
      <c r="C65" s="686" t="s">
        <v>301</v>
      </c>
      <c r="D65" s="687" t="s">
        <v>302</v>
      </c>
      <c r="E65" s="366" t="s">
        <v>177</v>
      </c>
      <c r="F65" s="671">
        <f>F66</f>
        <v>0</v>
      </c>
    </row>
    <row r="66" spans="1:6" ht="15" hidden="1" x14ac:dyDescent="0.2">
      <c r="A66" s="685" t="s">
        <v>251</v>
      </c>
      <c r="B66" s="684">
        <v>726</v>
      </c>
      <c r="C66" s="686" t="s">
        <v>301</v>
      </c>
      <c r="D66" s="687" t="s">
        <v>302</v>
      </c>
      <c r="E66" s="686" t="s">
        <v>252</v>
      </c>
      <c r="F66" s="688">
        <f t="shared" ref="F66" si="1">F67</f>
        <v>0</v>
      </c>
    </row>
    <row r="67" spans="1:6" ht="15" hidden="1" x14ac:dyDescent="0.2">
      <c r="A67" s="685" t="s">
        <v>564</v>
      </c>
      <c r="B67" s="684">
        <v>726</v>
      </c>
      <c r="C67" s="686" t="s">
        <v>301</v>
      </c>
      <c r="D67" s="687" t="s">
        <v>302</v>
      </c>
      <c r="E67" s="366" t="s">
        <v>562</v>
      </c>
      <c r="F67" s="603">
        <v>0</v>
      </c>
    </row>
    <row r="68" spans="1:6" ht="15.75" x14ac:dyDescent="0.2">
      <c r="A68" s="183" t="s">
        <v>186</v>
      </c>
      <c r="B68" s="262">
        <v>726</v>
      </c>
      <c r="C68" s="133" t="s">
        <v>230</v>
      </c>
      <c r="D68" s="133"/>
      <c r="E68" s="133"/>
      <c r="F68" s="203">
        <f t="shared" ref="F68:F73" si="2">F69</f>
        <v>100</v>
      </c>
    </row>
    <row r="69" spans="1:6" ht="31.5" x14ac:dyDescent="0.2">
      <c r="A69" s="184" t="s">
        <v>54</v>
      </c>
      <c r="B69" s="263">
        <v>726</v>
      </c>
      <c r="C69" s="151" t="s">
        <v>230</v>
      </c>
      <c r="D69" s="151" t="s">
        <v>245</v>
      </c>
      <c r="E69" s="151"/>
      <c r="F69" s="205">
        <f t="shared" si="2"/>
        <v>100</v>
      </c>
    </row>
    <row r="70" spans="1:6" ht="32.25" customHeight="1" x14ac:dyDescent="0.2">
      <c r="A70" s="185" t="s">
        <v>13</v>
      </c>
      <c r="B70" s="264">
        <v>726</v>
      </c>
      <c r="C70" s="156" t="s">
        <v>230</v>
      </c>
      <c r="D70" s="156" t="s">
        <v>246</v>
      </c>
      <c r="E70" s="156"/>
      <c r="F70" s="204">
        <f t="shared" si="2"/>
        <v>100</v>
      </c>
    </row>
    <row r="71" spans="1:6" ht="32.25" customHeight="1" x14ac:dyDescent="0.2">
      <c r="A71" s="186" t="s">
        <v>14</v>
      </c>
      <c r="B71" s="265">
        <v>726</v>
      </c>
      <c r="C71" s="60" t="s">
        <v>230</v>
      </c>
      <c r="D71" s="60" t="s">
        <v>247</v>
      </c>
      <c r="E71" s="60"/>
      <c r="F71" s="204">
        <f t="shared" si="2"/>
        <v>100</v>
      </c>
    </row>
    <row r="72" spans="1:6" ht="32.25" customHeight="1" x14ac:dyDescent="0.2">
      <c r="A72" s="186" t="s">
        <v>304</v>
      </c>
      <c r="B72" s="265">
        <v>726</v>
      </c>
      <c r="C72" s="60" t="s">
        <v>230</v>
      </c>
      <c r="D72" s="60" t="s">
        <v>305</v>
      </c>
      <c r="E72" s="60"/>
      <c r="F72" s="204">
        <f>F74</f>
        <v>100</v>
      </c>
    </row>
    <row r="73" spans="1:6" ht="15" x14ac:dyDescent="0.2">
      <c r="A73" s="186" t="s">
        <v>251</v>
      </c>
      <c r="B73" s="265">
        <v>726</v>
      </c>
      <c r="C73" s="60" t="s">
        <v>230</v>
      </c>
      <c r="D73" s="60" t="s">
        <v>305</v>
      </c>
      <c r="E73" s="60" t="s">
        <v>252</v>
      </c>
      <c r="F73" s="204">
        <f t="shared" si="2"/>
        <v>100</v>
      </c>
    </row>
    <row r="74" spans="1:6" ht="15" x14ac:dyDescent="0.2">
      <c r="A74" s="186" t="s">
        <v>282</v>
      </c>
      <c r="B74" s="265">
        <v>726</v>
      </c>
      <c r="C74" s="60" t="s">
        <v>230</v>
      </c>
      <c r="D74" s="60" t="s">
        <v>305</v>
      </c>
      <c r="E74" s="60" t="s">
        <v>283</v>
      </c>
      <c r="F74" s="204">
        <v>100</v>
      </c>
    </row>
    <row r="75" spans="1:6" ht="18.75" customHeight="1" x14ac:dyDescent="0.2">
      <c r="A75" s="183" t="s">
        <v>399</v>
      </c>
      <c r="B75" s="262"/>
      <c r="C75" s="133" t="s">
        <v>400</v>
      </c>
      <c r="D75" s="133"/>
      <c r="E75" s="133"/>
      <c r="F75" s="203">
        <f>F76</f>
        <v>5659.1</v>
      </c>
    </row>
    <row r="76" spans="1:6" ht="31.5" x14ac:dyDescent="0.2">
      <c r="A76" s="187" t="s">
        <v>54</v>
      </c>
      <c r="B76" s="269">
        <v>726</v>
      </c>
      <c r="C76" s="151" t="s">
        <v>400</v>
      </c>
      <c r="D76" s="151" t="s">
        <v>245</v>
      </c>
      <c r="E76" s="151"/>
      <c r="F76" s="205">
        <f t="shared" ref="F76:F77" si="3">F77</f>
        <v>5659.1</v>
      </c>
    </row>
    <row r="77" spans="1:6" ht="45" x14ac:dyDescent="0.2">
      <c r="A77" s="178" t="s">
        <v>13</v>
      </c>
      <c r="B77" s="270">
        <v>726</v>
      </c>
      <c r="C77" s="60" t="s">
        <v>400</v>
      </c>
      <c r="D77" s="60" t="s">
        <v>246</v>
      </c>
      <c r="E77" s="60"/>
      <c r="F77" s="204">
        <f t="shared" si="3"/>
        <v>5659.1</v>
      </c>
    </row>
    <row r="78" spans="1:6" ht="32.25" customHeight="1" x14ac:dyDescent="0.2">
      <c r="A78" s="178" t="s">
        <v>14</v>
      </c>
      <c r="B78" s="270">
        <v>726</v>
      </c>
      <c r="C78" s="60" t="s">
        <v>400</v>
      </c>
      <c r="D78" s="60" t="s">
        <v>247</v>
      </c>
      <c r="E78" s="60"/>
      <c r="F78" s="204">
        <f>F79+F91</f>
        <v>5659.1</v>
      </c>
    </row>
    <row r="79" spans="1:6" ht="32.25" customHeight="1" x14ac:dyDescent="0.2">
      <c r="A79" s="178" t="s">
        <v>390</v>
      </c>
      <c r="B79" s="270">
        <v>726</v>
      </c>
      <c r="C79" s="60" t="s">
        <v>400</v>
      </c>
      <c r="D79" s="60" t="s">
        <v>262</v>
      </c>
      <c r="E79" s="60"/>
      <c r="F79" s="204">
        <f>F80+F84+F87</f>
        <v>5656.1</v>
      </c>
    </row>
    <row r="80" spans="1:6" ht="32.25" customHeight="1" x14ac:dyDescent="0.2">
      <c r="A80" s="178" t="s">
        <v>249</v>
      </c>
      <c r="B80" s="270">
        <v>726</v>
      </c>
      <c r="C80" s="60" t="s">
        <v>400</v>
      </c>
      <c r="D80" s="60" t="s">
        <v>262</v>
      </c>
      <c r="E80" s="60" t="s">
        <v>250</v>
      </c>
      <c r="F80" s="204">
        <f>F81</f>
        <v>5154.1000000000004</v>
      </c>
    </row>
    <row r="81" spans="1:6" ht="32.25" customHeight="1" x14ac:dyDescent="0.2">
      <c r="A81" s="178" t="s">
        <v>284</v>
      </c>
      <c r="B81" s="270">
        <v>726</v>
      </c>
      <c r="C81" s="60" t="s">
        <v>400</v>
      </c>
      <c r="D81" s="60" t="s">
        <v>262</v>
      </c>
      <c r="E81" s="60" t="s">
        <v>285</v>
      </c>
      <c r="F81" s="204">
        <f>F82+F83</f>
        <v>5154.1000000000004</v>
      </c>
    </row>
    <row r="82" spans="1:6" ht="32.25" customHeight="1" x14ac:dyDescent="0.2">
      <c r="A82" s="178" t="s">
        <v>430</v>
      </c>
      <c r="B82" s="270">
        <v>726</v>
      </c>
      <c r="C82" s="60" t="s">
        <v>400</v>
      </c>
      <c r="D82" s="60" t="s">
        <v>262</v>
      </c>
      <c r="E82" s="60" t="s">
        <v>286</v>
      </c>
      <c r="F82" s="204">
        <v>3958.6</v>
      </c>
    </row>
    <row r="83" spans="1:6" ht="32.25" customHeight="1" x14ac:dyDescent="0.2">
      <c r="A83" s="178" t="s">
        <v>431</v>
      </c>
      <c r="B83" s="270">
        <v>726</v>
      </c>
      <c r="C83" s="60" t="s">
        <v>400</v>
      </c>
      <c r="D83" s="60" t="s">
        <v>262</v>
      </c>
      <c r="E83" s="60" t="s">
        <v>288</v>
      </c>
      <c r="F83" s="204">
        <v>1195.5</v>
      </c>
    </row>
    <row r="84" spans="1:6" ht="32.25" customHeight="1" x14ac:dyDescent="0.2">
      <c r="A84" s="178" t="s">
        <v>432</v>
      </c>
      <c r="B84" s="270">
        <v>726</v>
      </c>
      <c r="C84" s="60" t="s">
        <v>400</v>
      </c>
      <c r="D84" s="60" t="s">
        <v>262</v>
      </c>
      <c r="E84" s="60" t="s">
        <v>179</v>
      </c>
      <c r="F84" s="204">
        <f>F85</f>
        <v>500</v>
      </c>
    </row>
    <row r="85" spans="1:6" ht="45" x14ac:dyDescent="0.2">
      <c r="A85" s="178" t="s">
        <v>274</v>
      </c>
      <c r="B85" s="270">
        <v>726</v>
      </c>
      <c r="C85" s="60" t="s">
        <v>400</v>
      </c>
      <c r="D85" s="60" t="s">
        <v>262</v>
      </c>
      <c r="E85" s="60" t="s">
        <v>275</v>
      </c>
      <c r="F85" s="204">
        <f>F86</f>
        <v>500</v>
      </c>
    </row>
    <row r="86" spans="1:6" ht="15" x14ac:dyDescent="0.2">
      <c r="A86" s="178" t="s">
        <v>433</v>
      </c>
      <c r="B86" s="270">
        <v>726</v>
      </c>
      <c r="C86" s="60" t="s">
        <v>400</v>
      </c>
      <c r="D86" s="60" t="s">
        <v>262</v>
      </c>
      <c r="E86" s="60" t="s">
        <v>223</v>
      </c>
      <c r="F86" s="204">
        <v>500</v>
      </c>
    </row>
    <row r="87" spans="1:6" ht="15" x14ac:dyDescent="0.2">
      <c r="A87" s="186" t="s">
        <v>251</v>
      </c>
      <c r="B87" s="265">
        <v>726</v>
      </c>
      <c r="C87" s="60" t="s">
        <v>400</v>
      </c>
      <c r="D87" s="60" t="s">
        <v>262</v>
      </c>
      <c r="E87" s="60" t="s">
        <v>252</v>
      </c>
      <c r="F87" s="204">
        <f>F88</f>
        <v>2</v>
      </c>
    </row>
    <row r="88" spans="1:6" ht="16.5" customHeight="1" x14ac:dyDescent="0.2">
      <c r="A88" s="178" t="s">
        <v>278</v>
      </c>
      <c r="B88" s="270">
        <v>726</v>
      </c>
      <c r="C88" s="60" t="s">
        <v>400</v>
      </c>
      <c r="D88" s="60" t="s">
        <v>262</v>
      </c>
      <c r="E88" s="60" t="s">
        <v>279</v>
      </c>
      <c r="F88" s="204">
        <f>F89+F90</f>
        <v>2</v>
      </c>
    </row>
    <row r="89" spans="1:6" ht="15" hidden="1" x14ac:dyDescent="0.2">
      <c r="A89" s="392" t="s">
        <v>289</v>
      </c>
      <c r="B89" s="393"/>
      <c r="C89" s="311" t="s">
        <v>400</v>
      </c>
      <c r="D89" s="311" t="s">
        <v>262</v>
      </c>
      <c r="E89" s="311" t="s">
        <v>280</v>
      </c>
      <c r="F89" s="204">
        <v>0</v>
      </c>
    </row>
    <row r="90" spans="1:6" ht="15" x14ac:dyDescent="0.2">
      <c r="A90" s="178" t="s">
        <v>296</v>
      </c>
      <c r="B90" s="270">
        <v>726</v>
      </c>
      <c r="C90" s="60" t="s">
        <v>400</v>
      </c>
      <c r="D90" s="60" t="s">
        <v>262</v>
      </c>
      <c r="E90" s="60" t="s">
        <v>295</v>
      </c>
      <c r="F90" s="204">
        <f>0.5+0.2+0.3+1</f>
        <v>2</v>
      </c>
    </row>
    <row r="91" spans="1:6" ht="45" x14ac:dyDescent="0.2">
      <c r="A91" s="186" t="s">
        <v>401</v>
      </c>
      <c r="B91" s="265">
        <v>726</v>
      </c>
      <c r="C91" s="60" t="s">
        <v>400</v>
      </c>
      <c r="D91" s="60" t="s">
        <v>402</v>
      </c>
      <c r="E91" s="60"/>
      <c r="F91" s="204">
        <f t="shared" ref="F91:F93" si="4">F92</f>
        <v>3</v>
      </c>
    </row>
    <row r="92" spans="1:6" ht="32.25" customHeight="1" x14ac:dyDescent="0.2">
      <c r="A92" s="186" t="s">
        <v>432</v>
      </c>
      <c r="B92" s="265">
        <v>726</v>
      </c>
      <c r="C92" s="60" t="s">
        <v>400</v>
      </c>
      <c r="D92" s="60" t="s">
        <v>402</v>
      </c>
      <c r="E92" s="60" t="s">
        <v>179</v>
      </c>
      <c r="F92" s="204">
        <f t="shared" si="4"/>
        <v>3</v>
      </c>
    </row>
    <row r="93" spans="1:6" ht="33" customHeight="1" x14ac:dyDescent="0.2">
      <c r="A93" s="186" t="s">
        <v>274</v>
      </c>
      <c r="B93" s="265">
        <v>726</v>
      </c>
      <c r="C93" s="60" t="s">
        <v>400</v>
      </c>
      <c r="D93" s="60" t="s">
        <v>402</v>
      </c>
      <c r="E93" s="60" t="s">
        <v>275</v>
      </c>
      <c r="F93" s="204">
        <f t="shared" si="4"/>
        <v>3</v>
      </c>
    </row>
    <row r="94" spans="1:6" ht="15" x14ac:dyDescent="0.2">
      <c r="A94" s="186" t="s">
        <v>433</v>
      </c>
      <c r="B94" s="265">
        <v>726</v>
      </c>
      <c r="C94" s="60" t="s">
        <v>400</v>
      </c>
      <c r="D94" s="60" t="s">
        <v>402</v>
      </c>
      <c r="E94" s="60" t="s">
        <v>223</v>
      </c>
      <c r="F94" s="204">
        <v>3</v>
      </c>
    </row>
    <row r="95" spans="1:6" ht="15.75" x14ac:dyDescent="0.2">
      <c r="A95" s="183" t="s">
        <v>198</v>
      </c>
      <c r="B95" s="262">
        <v>726</v>
      </c>
      <c r="C95" s="133" t="s">
        <v>231</v>
      </c>
      <c r="D95" s="133"/>
      <c r="E95" s="133"/>
      <c r="F95" s="203">
        <f>F96</f>
        <v>434.2</v>
      </c>
    </row>
    <row r="96" spans="1:6" ht="33" customHeight="1" x14ac:dyDescent="0.2">
      <c r="A96" s="183" t="s">
        <v>196</v>
      </c>
      <c r="B96" s="262">
        <v>726</v>
      </c>
      <c r="C96" s="133" t="s">
        <v>232</v>
      </c>
      <c r="D96" s="133"/>
      <c r="E96" s="133"/>
      <c r="F96" s="203">
        <f>F99</f>
        <v>434.2</v>
      </c>
    </row>
    <row r="97" spans="1:6" ht="33" customHeight="1" x14ac:dyDescent="0.2">
      <c r="A97" s="184" t="s">
        <v>54</v>
      </c>
      <c r="B97" s="263">
        <v>726</v>
      </c>
      <c r="C97" s="151" t="s">
        <v>232</v>
      </c>
      <c r="D97" s="151" t="s">
        <v>245</v>
      </c>
      <c r="E97" s="151"/>
      <c r="F97" s="205">
        <f>F98</f>
        <v>434.2</v>
      </c>
    </row>
    <row r="98" spans="1:6" ht="33" customHeight="1" x14ac:dyDescent="0.2">
      <c r="A98" s="185" t="s">
        <v>16</v>
      </c>
      <c r="B98" s="264">
        <v>726</v>
      </c>
      <c r="C98" s="156" t="s">
        <v>232</v>
      </c>
      <c r="D98" s="156" t="s">
        <v>254</v>
      </c>
      <c r="E98" s="156"/>
      <c r="F98" s="206">
        <f>F99</f>
        <v>434.2</v>
      </c>
    </row>
    <row r="99" spans="1:6" ht="32.25" customHeight="1" x14ac:dyDescent="0.2">
      <c r="A99" s="186" t="s">
        <v>197</v>
      </c>
      <c r="B99" s="265">
        <v>726</v>
      </c>
      <c r="C99" s="60" t="s">
        <v>232</v>
      </c>
      <c r="D99" s="60" t="s">
        <v>255</v>
      </c>
      <c r="E99" s="60"/>
      <c r="F99" s="204">
        <f>F100+F104</f>
        <v>434.2</v>
      </c>
    </row>
    <row r="100" spans="1:6" ht="32.25" customHeight="1" x14ac:dyDescent="0.2">
      <c r="A100" s="186" t="s">
        <v>249</v>
      </c>
      <c r="B100" s="265">
        <v>726</v>
      </c>
      <c r="C100" s="60" t="s">
        <v>232</v>
      </c>
      <c r="D100" s="60" t="s">
        <v>255</v>
      </c>
      <c r="E100" s="60" t="s">
        <v>250</v>
      </c>
      <c r="F100" s="204">
        <f>F101</f>
        <v>430</v>
      </c>
    </row>
    <row r="101" spans="1:6" ht="32.25" customHeight="1" x14ac:dyDescent="0.2">
      <c r="A101" s="186" t="s">
        <v>269</v>
      </c>
      <c r="B101" s="265">
        <v>726</v>
      </c>
      <c r="C101" s="60" t="s">
        <v>232</v>
      </c>
      <c r="D101" s="60" t="s">
        <v>255</v>
      </c>
      <c r="E101" s="60" t="s">
        <v>270</v>
      </c>
      <c r="F101" s="204">
        <f>F102+F103</f>
        <v>430</v>
      </c>
    </row>
    <row r="102" spans="1:6" ht="32.25" customHeight="1" x14ac:dyDescent="0.2">
      <c r="A102" s="186" t="s">
        <v>271</v>
      </c>
      <c r="B102" s="265">
        <v>726</v>
      </c>
      <c r="C102" s="60" t="s">
        <v>232</v>
      </c>
      <c r="D102" s="60" t="s">
        <v>255</v>
      </c>
      <c r="E102" s="60" t="s">
        <v>221</v>
      </c>
      <c r="F102" s="204">
        <v>330.3</v>
      </c>
    </row>
    <row r="103" spans="1:6" ht="32.25" customHeight="1" x14ac:dyDescent="0.2">
      <c r="A103" s="186" t="s">
        <v>273</v>
      </c>
      <c r="B103" s="265">
        <v>726</v>
      </c>
      <c r="C103" s="60" t="s">
        <v>232</v>
      </c>
      <c r="D103" s="60" t="s">
        <v>255</v>
      </c>
      <c r="E103" s="60" t="s">
        <v>272</v>
      </c>
      <c r="F103" s="204">
        <v>99.7</v>
      </c>
    </row>
    <row r="104" spans="1:6" ht="45" x14ac:dyDescent="0.2">
      <c r="A104" s="186" t="s">
        <v>432</v>
      </c>
      <c r="B104" s="265">
        <v>726</v>
      </c>
      <c r="C104" s="60" t="s">
        <v>232</v>
      </c>
      <c r="D104" s="60" t="s">
        <v>255</v>
      </c>
      <c r="E104" s="60" t="s">
        <v>179</v>
      </c>
      <c r="F104" s="204">
        <f>F105</f>
        <v>4.2</v>
      </c>
    </row>
    <row r="105" spans="1:6" ht="45" x14ac:dyDescent="0.2">
      <c r="A105" s="186" t="s">
        <v>274</v>
      </c>
      <c r="B105" s="265">
        <v>726</v>
      </c>
      <c r="C105" s="60" t="s">
        <v>232</v>
      </c>
      <c r="D105" s="60" t="s">
        <v>255</v>
      </c>
      <c r="E105" s="60" t="s">
        <v>275</v>
      </c>
      <c r="F105" s="204">
        <f>F106</f>
        <v>4.2</v>
      </c>
    </row>
    <row r="106" spans="1:6" ht="15" x14ac:dyDescent="0.2">
      <c r="A106" s="186" t="s">
        <v>433</v>
      </c>
      <c r="B106" s="265">
        <v>726</v>
      </c>
      <c r="C106" s="60" t="s">
        <v>232</v>
      </c>
      <c r="D106" s="60" t="s">
        <v>255</v>
      </c>
      <c r="E106" s="60" t="s">
        <v>223</v>
      </c>
      <c r="F106" s="204">
        <v>4.2</v>
      </c>
    </row>
    <row r="107" spans="1:6" ht="31.5" x14ac:dyDescent="0.2">
      <c r="A107" s="188" t="s">
        <v>593</v>
      </c>
      <c r="B107" s="271">
        <v>726</v>
      </c>
      <c r="C107" s="137" t="s">
        <v>233</v>
      </c>
      <c r="D107" s="133"/>
      <c r="E107" s="137"/>
      <c r="F107" s="208">
        <f>F108</f>
        <v>678.6</v>
      </c>
    </row>
    <row r="108" spans="1:6" ht="15.75" x14ac:dyDescent="0.2">
      <c r="A108" s="183" t="s">
        <v>62</v>
      </c>
      <c r="B108" s="262">
        <v>726</v>
      </c>
      <c r="C108" s="133" t="s">
        <v>126</v>
      </c>
      <c r="D108" s="133"/>
      <c r="E108" s="137"/>
      <c r="F108" s="203">
        <f>F110+F115</f>
        <v>678.6</v>
      </c>
    </row>
    <row r="109" spans="1:6" ht="15.75" x14ac:dyDescent="0.2">
      <c r="A109" s="189" t="s">
        <v>168</v>
      </c>
      <c r="B109" s="272">
        <v>726</v>
      </c>
      <c r="C109" s="151" t="s">
        <v>126</v>
      </c>
      <c r="D109" s="151" t="s">
        <v>256</v>
      </c>
      <c r="E109" s="152"/>
      <c r="F109" s="205">
        <f>F110</f>
        <v>678.6</v>
      </c>
    </row>
    <row r="110" spans="1:6" ht="78.75" x14ac:dyDescent="0.2">
      <c r="A110" s="184" t="s">
        <v>434</v>
      </c>
      <c r="B110" s="263">
        <v>726</v>
      </c>
      <c r="C110" s="151" t="s">
        <v>126</v>
      </c>
      <c r="D110" s="152" t="s">
        <v>257</v>
      </c>
      <c r="E110" s="152"/>
      <c r="F110" s="205">
        <f>F111</f>
        <v>678.6</v>
      </c>
    </row>
    <row r="111" spans="1:6" ht="32.25" customHeight="1" x14ac:dyDescent="0.2">
      <c r="A111" s="186" t="s">
        <v>181</v>
      </c>
      <c r="B111" s="265">
        <v>726</v>
      </c>
      <c r="C111" s="60" t="s">
        <v>126</v>
      </c>
      <c r="D111" s="153" t="s">
        <v>258</v>
      </c>
      <c r="E111" s="153"/>
      <c r="F111" s="204">
        <f>F112</f>
        <v>678.6</v>
      </c>
    </row>
    <row r="112" spans="1:6" ht="32.25" customHeight="1" x14ac:dyDescent="0.2">
      <c r="A112" s="186" t="s">
        <v>432</v>
      </c>
      <c r="B112" s="265">
        <v>726</v>
      </c>
      <c r="C112" s="60" t="s">
        <v>126</v>
      </c>
      <c r="D112" s="153" t="s">
        <v>258</v>
      </c>
      <c r="E112" s="60" t="s">
        <v>179</v>
      </c>
      <c r="F112" s="204">
        <f>F113</f>
        <v>678.6</v>
      </c>
    </row>
    <row r="113" spans="1:6" ht="45" x14ac:dyDescent="0.2">
      <c r="A113" s="186" t="s">
        <v>274</v>
      </c>
      <c r="B113" s="265">
        <v>726</v>
      </c>
      <c r="C113" s="60" t="s">
        <v>126</v>
      </c>
      <c r="D113" s="153" t="s">
        <v>258</v>
      </c>
      <c r="E113" s="60" t="s">
        <v>275</v>
      </c>
      <c r="F113" s="204">
        <f>F114</f>
        <v>678.6</v>
      </c>
    </row>
    <row r="114" spans="1:6" ht="15" x14ac:dyDescent="0.2">
      <c r="A114" s="186" t="s">
        <v>433</v>
      </c>
      <c r="B114" s="265">
        <v>726</v>
      </c>
      <c r="C114" s="60" t="s">
        <v>126</v>
      </c>
      <c r="D114" s="153" t="s">
        <v>258</v>
      </c>
      <c r="E114" s="60" t="s">
        <v>223</v>
      </c>
      <c r="F114" s="204">
        <v>678.6</v>
      </c>
    </row>
    <row r="115" spans="1:6" ht="47.25" hidden="1" customHeight="1" x14ac:dyDescent="0.2">
      <c r="A115" s="666" t="s">
        <v>580</v>
      </c>
      <c r="B115" s="667">
        <v>726</v>
      </c>
      <c r="C115" s="599" t="s">
        <v>126</v>
      </c>
      <c r="D115" s="365" t="s">
        <v>500</v>
      </c>
      <c r="E115" s="599"/>
      <c r="F115" s="668">
        <f>F116</f>
        <v>0</v>
      </c>
    </row>
    <row r="116" spans="1:6" ht="45" hidden="1" customHeight="1" x14ac:dyDescent="0.2">
      <c r="A116" s="669" t="s">
        <v>432</v>
      </c>
      <c r="B116" s="670">
        <v>726</v>
      </c>
      <c r="C116" s="366" t="s">
        <v>126</v>
      </c>
      <c r="D116" s="366" t="s">
        <v>500</v>
      </c>
      <c r="E116" s="366" t="s">
        <v>179</v>
      </c>
      <c r="F116" s="671">
        <f>F117</f>
        <v>0</v>
      </c>
    </row>
    <row r="117" spans="1:6" ht="45" hidden="1" customHeight="1" x14ac:dyDescent="0.2">
      <c r="A117" s="669" t="s">
        <v>274</v>
      </c>
      <c r="B117" s="670">
        <v>726</v>
      </c>
      <c r="C117" s="366" t="s">
        <v>126</v>
      </c>
      <c r="D117" s="366" t="s">
        <v>500</v>
      </c>
      <c r="E117" s="366" t="s">
        <v>275</v>
      </c>
      <c r="F117" s="671">
        <f>F118</f>
        <v>0</v>
      </c>
    </row>
    <row r="118" spans="1:6" ht="15" hidden="1" customHeight="1" x14ac:dyDescent="0.2">
      <c r="A118" s="669" t="s">
        <v>433</v>
      </c>
      <c r="B118" s="670">
        <v>726</v>
      </c>
      <c r="C118" s="366" t="s">
        <v>126</v>
      </c>
      <c r="D118" s="366" t="s">
        <v>500</v>
      </c>
      <c r="E118" s="366" t="s">
        <v>223</v>
      </c>
      <c r="F118" s="671">
        <v>0</v>
      </c>
    </row>
    <row r="119" spans="1:6" ht="15.75" x14ac:dyDescent="0.2">
      <c r="A119" s="188" t="s">
        <v>60</v>
      </c>
      <c r="B119" s="271">
        <v>726</v>
      </c>
      <c r="C119" s="137" t="s">
        <v>234</v>
      </c>
      <c r="D119" s="137"/>
      <c r="E119" s="137"/>
      <c r="F119" s="208">
        <f>F132+F120</f>
        <v>3916.5</v>
      </c>
    </row>
    <row r="120" spans="1:6" ht="15.75" x14ac:dyDescent="0.2">
      <c r="A120" s="183" t="s">
        <v>138</v>
      </c>
      <c r="B120" s="262">
        <v>726</v>
      </c>
      <c r="C120" s="133" t="s">
        <v>128</v>
      </c>
      <c r="D120" s="133"/>
      <c r="E120" s="137"/>
      <c r="F120" s="203">
        <f>F127+F121</f>
        <v>3816.5</v>
      </c>
    </row>
    <row r="121" spans="1:6" ht="47.25" hidden="1" x14ac:dyDescent="0.25">
      <c r="A121" s="576" t="s">
        <v>13</v>
      </c>
      <c r="B121" s="409">
        <v>726</v>
      </c>
      <c r="C121" s="313" t="s">
        <v>128</v>
      </c>
      <c r="D121" s="318" t="s">
        <v>247</v>
      </c>
      <c r="E121" s="318"/>
      <c r="F121" s="206">
        <f>F125</f>
        <v>0</v>
      </c>
    </row>
    <row r="122" spans="1:6" ht="32.25" hidden="1" customHeight="1" x14ac:dyDescent="0.25">
      <c r="A122" s="314" t="s">
        <v>14</v>
      </c>
      <c r="B122" s="409">
        <v>726</v>
      </c>
      <c r="C122" s="311" t="s">
        <v>128</v>
      </c>
      <c r="D122" s="318" t="s">
        <v>248</v>
      </c>
      <c r="E122" s="318"/>
      <c r="F122" s="204">
        <f>F125</f>
        <v>0</v>
      </c>
    </row>
    <row r="123" spans="1:6" ht="32.25" hidden="1" customHeight="1" x14ac:dyDescent="0.25">
      <c r="A123" s="314" t="s">
        <v>15</v>
      </c>
      <c r="B123" s="409">
        <v>726</v>
      </c>
      <c r="C123" s="311" t="s">
        <v>128</v>
      </c>
      <c r="D123" s="318" t="s">
        <v>248</v>
      </c>
      <c r="E123" s="318" t="s">
        <v>179</v>
      </c>
      <c r="F123" s="204">
        <f>F125</f>
        <v>0</v>
      </c>
    </row>
    <row r="124" spans="1:6" ht="32.25" hidden="1" customHeight="1" x14ac:dyDescent="0.25">
      <c r="A124" s="490" t="s">
        <v>503</v>
      </c>
      <c r="B124" s="409">
        <v>726</v>
      </c>
      <c r="C124" s="311" t="s">
        <v>128</v>
      </c>
      <c r="D124" s="318" t="s">
        <v>248</v>
      </c>
      <c r="E124" s="318" t="s">
        <v>275</v>
      </c>
      <c r="F124" s="204">
        <f>F125</f>
        <v>0</v>
      </c>
    </row>
    <row r="125" spans="1:6" ht="32.25" hidden="1" customHeight="1" x14ac:dyDescent="0.2">
      <c r="A125" s="314" t="s">
        <v>274</v>
      </c>
      <c r="B125" s="409">
        <v>726</v>
      </c>
      <c r="C125" s="311" t="s">
        <v>128</v>
      </c>
      <c r="D125" s="394" t="s">
        <v>248</v>
      </c>
      <c r="E125" s="394" t="s">
        <v>223</v>
      </c>
      <c r="F125" s="204">
        <v>0</v>
      </c>
    </row>
    <row r="126" spans="1:6" ht="15.75" x14ac:dyDescent="0.2">
      <c r="A126" s="189" t="s">
        <v>168</v>
      </c>
      <c r="B126" s="272">
        <v>726</v>
      </c>
      <c r="C126" s="152" t="s">
        <v>128</v>
      </c>
      <c r="D126" s="151" t="s">
        <v>256</v>
      </c>
      <c r="E126" s="152"/>
      <c r="F126" s="205">
        <f>F127</f>
        <v>3816.5</v>
      </c>
    </row>
    <row r="127" spans="1:6" ht="63" x14ac:dyDescent="0.2">
      <c r="A127" s="189" t="s">
        <v>652</v>
      </c>
      <c r="B127" s="272">
        <v>726</v>
      </c>
      <c r="C127" s="152" t="s">
        <v>128</v>
      </c>
      <c r="D127" s="152" t="s">
        <v>259</v>
      </c>
      <c r="E127" s="152"/>
      <c r="F127" s="205">
        <f>F128</f>
        <v>3816.5</v>
      </c>
    </row>
    <row r="128" spans="1:6" ht="32.25" customHeight="1" x14ac:dyDescent="0.2">
      <c r="A128" s="52" t="s">
        <v>50</v>
      </c>
      <c r="B128" s="273">
        <v>726</v>
      </c>
      <c r="C128" s="153" t="s">
        <v>128</v>
      </c>
      <c r="D128" s="153" t="s">
        <v>260</v>
      </c>
      <c r="E128" s="153"/>
      <c r="F128" s="207">
        <f>F129</f>
        <v>3816.5</v>
      </c>
    </row>
    <row r="129" spans="1:6" ht="32.25" customHeight="1" x14ac:dyDescent="0.2">
      <c r="A129" s="52" t="s">
        <v>432</v>
      </c>
      <c r="B129" s="273">
        <v>726</v>
      </c>
      <c r="C129" s="153" t="s">
        <v>128</v>
      </c>
      <c r="D129" s="153" t="s">
        <v>260</v>
      </c>
      <c r="E129" s="153" t="s">
        <v>179</v>
      </c>
      <c r="F129" s="207">
        <f>F130</f>
        <v>3816.5</v>
      </c>
    </row>
    <row r="130" spans="1:6" ht="32.25" customHeight="1" x14ac:dyDescent="0.2">
      <c r="A130" s="52" t="s">
        <v>274</v>
      </c>
      <c r="B130" s="273">
        <v>726</v>
      </c>
      <c r="C130" s="153" t="s">
        <v>128</v>
      </c>
      <c r="D130" s="153" t="s">
        <v>260</v>
      </c>
      <c r="E130" s="153" t="s">
        <v>275</v>
      </c>
      <c r="F130" s="207">
        <f>F131</f>
        <v>3816.5</v>
      </c>
    </row>
    <row r="131" spans="1:6" ht="15" x14ac:dyDescent="0.2">
      <c r="A131" s="52" t="s">
        <v>433</v>
      </c>
      <c r="B131" s="273">
        <v>726</v>
      </c>
      <c r="C131" s="153" t="s">
        <v>128</v>
      </c>
      <c r="D131" s="153" t="s">
        <v>260</v>
      </c>
      <c r="E131" s="153" t="s">
        <v>223</v>
      </c>
      <c r="F131" s="207">
        <v>3816.5</v>
      </c>
    </row>
    <row r="132" spans="1:6" ht="32.25" customHeight="1" x14ac:dyDescent="0.2">
      <c r="A132" s="183" t="s">
        <v>59</v>
      </c>
      <c r="B132" s="262">
        <v>726</v>
      </c>
      <c r="C132" s="133" t="s">
        <v>308</v>
      </c>
      <c r="D132" s="133"/>
      <c r="E132" s="137"/>
      <c r="F132" s="203">
        <f>F139+F133</f>
        <v>100</v>
      </c>
    </row>
    <row r="133" spans="1:6" ht="18.75" hidden="1" customHeight="1" x14ac:dyDescent="0.2">
      <c r="A133" s="678" t="s">
        <v>168</v>
      </c>
      <c r="B133" s="679">
        <v>726</v>
      </c>
      <c r="C133" s="599" t="s">
        <v>308</v>
      </c>
      <c r="D133" s="659" t="s">
        <v>256</v>
      </c>
      <c r="E133" s="659"/>
      <c r="F133" s="672">
        <f>F134</f>
        <v>0</v>
      </c>
    </row>
    <row r="134" spans="1:6" ht="69" hidden="1" customHeight="1" x14ac:dyDescent="0.2">
      <c r="A134" s="678" t="s">
        <v>427</v>
      </c>
      <c r="B134" s="679">
        <v>726</v>
      </c>
      <c r="C134" s="599" t="s">
        <v>308</v>
      </c>
      <c r="D134" s="659" t="s">
        <v>435</v>
      </c>
      <c r="E134" s="659"/>
      <c r="F134" s="672">
        <f>F135</f>
        <v>0</v>
      </c>
    </row>
    <row r="135" spans="1:6" ht="32.25" hidden="1" customHeight="1" x14ac:dyDescent="0.2">
      <c r="A135" s="602" t="s">
        <v>436</v>
      </c>
      <c r="B135" s="680">
        <v>726</v>
      </c>
      <c r="C135" s="366" t="s">
        <v>308</v>
      </c>
      <c r="D135" s="605" t="s">
        <v>437</v>
      </c>
      <c r="E135" s="366"/>
      <c r="F135" s="604">
        <f>F136</f>
        <v>0</v>
      </c>
    </row>
    <row r="136" spans="1:6" ht="32.25" hidden="1" customHeight="1" x14ac:dyDescent="0.2">
      <c r="A136" s="602" t="s">
        <v>432</v>
      </c>
      <c r="B136" s="680">
        <v>726</v>
      </c>
      <c r="C136" s="366" t="s">
        <v>308</v>
      </c>
      <c r="D136" s="605" t="s">
        <v>437</v>
      </c>
      <c r="E136" s="366" t="s">
        <v>179</v>
      </c>
      <c r="F136" s="604">
        <f>F137</f>
        <v>0</v>
      </c>
    </row>
    <row r="137" spans="1:6" ht="32.25" hidden="1" customHeight="1" x14ac:dyDescent="0.2">
      <c r="A137" s="602" t="s">
        <v>274</v>
      </c>
      <c r="B137" s="680">
        <v>726</v>
      </c>
      <c r="C137" s="366" t="s">
        <v>308</v>
      </c>
      <c r="D137" s="605" t="s">
        <v>437</v>
      </c>
      <c r="E137" s="366" t="s">
        <v>275</v>
      </c>
      <c r="F137" s="604">
        <f>F138</f>
        <v>0</v>
      </c>
    </row>
    <row r="138" spans="1:6" ht="15" hidden="1" x14ac:dyDescent="0.2">
      <c r="A138" s="602" t="s">
        <v>433</v>
      </c>
      <c r="B138" s="680">
        <v>726</v>
      </c>
      <c r="C138" s="366" t="s">
        <v>308</v>
      </c>
      <c r="D138" s="605" t="s">
        <v>437</v>
      </c>
      <c r="E138" s="366" t="s">
        <v>223</v>
      </c>
      <c r="F138" s="604">
        <v>0</v>
      </c>
    </row>
    <row r="139" spans="1:6" ht="32.25" customHeight="1" x14ac:dyDescent="0.2">
      <c r="A139" s="184" t="s">
        <v>54</v>
      </c>
      <c r="B139" s="263">
        <v>726</v>
      </c>
      <c r="C139" s="151" t="s">
        <v>308</v>
      </c>
      <c r="D139" s="151" t="s">
        <v>245</v>
      </c>
      <c r="E139" s="151"/>
      <c r="F139" s="205">
        <f t="shared" ref="F139:F144" si="5">F140</f>
        <v>100</v>
      </c>
    </row>
    <row r="140" spans="1:6" ht="32.25" customHeight="1" x14ac:dyDescent="0.2">
      <c r="A140" s="185" t="s">
        <v>13</v>
      </c>
      <c r="B140" s="264">
        <v>726</v>
      </c>
      <c r="C140" s="156" t="s">
        <v>308</v>
      </c>
      <c r="D140" s="156" t="s">
        <v>246</v>
      </c>
      <c r="E140" s="156"/>
      <c r="F140" s="206">
        <f t="shared" si="5"/>
        <v>100</v>
      </c>
    </row>
    <row r="141" spans="1:6" ht="32.25" customHeight="1" x14ac:dyDescent="0.2">
      <c r="A141" s="186" t="s">
        <v>14</v>
      </c>
      <c r="B141" s="265">
        <v>726</v>
      </c>
      <c r="C141" s="60" t="s">
        <v>308</v>
      </c>
      <c r="D141" s="60" t="s">
        <v>247</v>
      </c>
      <c r="E141" s="60"/>
      <c r="F141" s="204">
        <f t="shared" si="5"/>
        <v>100</v>
      </c>
    </row>
    <row r="142" spans="1:6" ht="32.25" customHeight="1" x14ac:dyDescent="0.2">
      <c r="A142" s="186" t="s">
        <v>50</v>
      </c>
      <c r="B142" s="265">
        <v>726</v>
      </c>
      <c r="C142" s="60" t="s">
        <v>308</v>
      </c>
      <c r="D142" s="60" t="s">
        <v>309</v>
      </c>
      <c r="E142" s="60"/>
      <c r="F142" s="204">
        <f t="shared" si="5"/>
        <v>100</v>
      </c>
    </row>
    <row r="143" spans="1:6" ht="45" x14ac:dyDescent="0.2">
      <c r="A143" s="186" t="s">
        <v>432</v>
      </c>
      <c r="B143" s="265">
        <v>726</v>
      </c>
      <c r="C143" s="60" t="s">
        <v>308</v>
      </c>
      <c r="D143" s="60" t="s">
        <v>309</v>
      </c>
      <c r="E143" s="60" t="s">
        <v>179</v>
      </c>
      <c r="F143" s="204">
        <f t="shared" si="5"/>
        <v>100</v>
      </c>
    </row>
    <row r="144" spans="1:6" ht="45" x14ac:dyDescent="0.2">
      <c r="A144" s="186" t="s">
        <v>274</v>
      </c>
      <c r="B144" s="265">
        <v>726</v>
      </c>
      <c r="C144" s="60" t="s">
        <v>308</v>
      </c>
      <c r="D144" s="60" t="s">
        <v>309</v>
      </c>
      <c r="E144" s="60" t="s">
        <v>275</v>
      </c>
      <c r="F144" s="204">
        <f t="shared" si="5"/>
        <v>100</v>
      </c>
    </row>
    <row r="145" spans="1:6" ht="15" x14ac:dyDescent="0.2">
      <c r="A145" s="186" t="s">
        <v>433</v>
      </c>
      <c r="B145" s="265">
        <v>726</v>
      </c>
      <c r="C145" s="60" t="s">
        <v>308</v>
      </c>
      <c r="D145" s="60" t="s">
        <v>309</v>
      </c>
      <c r="E145" s="60" t="s">
        <v>223</v>
      </c>
      <c r="F145" s="204">
        <v>100</v>
      </c>
    </row>
    <row r="146" spans="1:6" ht="15.75" x14ac:dyDescent="0.2">
      <c r="A146" s="188" t="s">
        <v>164</v>
      </c>
      <c r="B146" s="271">
        <v>726</v>
      </c>
      <c r="C146" s="137" t="s">
        <v>235</v>
      </c>
      <c r="D146" s="133"/>
      <c r="E146" s="137"/>
      <c r="F146" s="208">
        <f>F147</f>
        <v>4564.3999999999996</v>
      </c>
    </row>
    <row r="147" spans="1:6" ht="15.75" x14ac:dyDescent="0.2">
      <c r="A147" s="182" t="s">
        <v>210</v>
      </c>
      <c r="B147" s="261">
        <v>726</v>
      </c>
      <c r="C147" s="133" t="s">
        <v>236</v>
      </c>
      <c r="D147" s="133"/>
      <c r="E147" s="137"/>
      <c r="F147" s="203">
        <f>F164+F148</f>
        <v>4564.3999999999996</v>
      </c>
    </row>
    <row r="148" spans="1:6" ht="15.75" x14ac:dyDescent="0.2">
      <c r="A148" s="184" t="s">
        <v>168</v>
      </c>
      <c r="B148" s="263">
        <v>726</v>
      </c>
      <c r="C148" s="151" t="s">
        <v>236</v>
      </c>
      <c r="D148" s="152" t="s">
        <v>256</v>
      </c>
      <c r="E148" s="152"/>
      <c r="F148" s="205">
        <f>F149+F155</f>
        <v>1450</v>
      </c>
    </row>
    <row r="149" spans="1:6" ht="48" customHeight="1" x14ac:dyDescent="0.2">
      <c r="A149" s="184" t="s">
        <v>723</v>
      </c>
      <c r="B149" s="263">
        <v>726</v>
      </c>
      <c r="C149" s="151" t="s">
        <v>236</v>
      </c>
      <c r="D149" s="152" t="s">
        <v>387</v>
      </c>
      <c r="E149" s="152"/>
      <c r="F149" s="205">
        <f>F150</f>
        <v>1450</v>
      </c>
    </row>
    <row r="150" spans="1:6" ht="32.25" customHeight="1" x14ac:dyDescent="0.2">
      <c r="A150" s="186" t="s">
        <v>388</v>
      </c>
      <c r="B150" s="265">
        <v>726</v>
      </c>
      <c r="C150" s="60" t="s">
        <v>236</v>
      </c>
      <c r="D150" s="153" t="s">
        <v>389</v>
      </c>
      <c r="E150" s="60"/>
      <c r="F150" s="204">
        <f>F151</f>
        <v>1450</v>
      </c>
    </row>
    <row r="151" spans="1:6" ht="32.25" customHeight="1" x14ac:dyDescent="0.2">
      <c r="A151" s="186" t="s">
        <v>432</v>
      </c>
      <c r="B151" s="265">
        <v>726</v>
      </c>
      <c r="C151" s="60" t="s">
        <v>236</v>
      </c>
      <c r="D151" s="153" t="s">
        <v>389</v>
      </c>
      <c r="E151" s="60" t="s">
        <v>179</v>
      </c>
      <c r="F151" s="204">
        <f>F152</f>
        <v>1450</v>
      </c>
    </row>
    <row r="152" spans="1:6" ht="32.25" customHeight="1" x14ac:dyDescent="0.2">
      <c r="A152" s="186" t="s">
        <v>274</v>
      </c>
      <c r="B152" s="265">
        <v>726</v>
      </c>
      <c r="C152" s="60" t="s">
        <v>236</v>
      </c>
      <c r="D152" s="153" t="s">
        <v>389</v>
      </c>
      <c r="E152" s="60" t="s">
        <v>275</v>
      </c>
      <c r="F152" s="204">
        <f>F154+F153</f>
        <v>1450</v>
      </c>
    </row>
    <row r="153" spans="1:6" ht="16.5" customHeight="1" x14ac:dyDescent="0.2">
      <c r="A153" s="186" t="s">
        <v>433</v>
      </c>
      <c r="B153" s="265">
        <v>726</v>
      </c>
      <c r="C153" s="60" t="s">
        <v>236</v>
      </c>
      <c r="D153" s="153" t="s">
        <v>389</v>
      </c>
      <c r="E153" s="60" t="s">
        <v>223</v>
      </c>
      <c r="F153" s="204">
        <v>250</v>
      </c>
    </row>
    <row r="154" spans="1:6" ht="15.75" customHeight="1" x14ac:dyDescent="0.2">
      <c r="A154" s="186" t="s">
        <v>579</v>
      </c>
      <c r="B154" s="265">
        <v>726</v>
      </c>
      <c r="C154" s="60" t="s">
        <v>236</v>
      </c>
      <c r="D154" s="153" t="s">
        <v>389</v>
      </c>
      <c r="E154" s="60" t="s">
        <v>578</v>
      </c>
      <c r="F154" s="204">
        <v>1200</v>
      </c>
    </row>
    <row r="155" spans="1:6" ht="66.75" hidden="1" customHeight="1" x14ac:dyDescent="0.2">
      <c r="A155" s="657" t="s">
        <v>535</v>
      </c>
      <c r="B155" s="677">
        <v>726</v>
      </c>
      <c r="C155" s="599" t="s">
        <v>236</v>
      </c>
      <c r="D155" s="659" t="s">
        <v>404</v>
      </c>
      <c r="E155" s="599"/>
      <c r="F155" s="672">
        <f>F156+F160</f>
        <v>0</v>
      </c>
    </row>
    <row r="156" spans="1:6" ht="32.25" hidden="1" customHeight="1" x14ac:dyDescent="0.2">
      <c r="A156" s="664" t="s">
        <v>405</v>
      </c>
      <c r="B156" s="665">
        <v>726</v>
      </c>
      <c r="C156" s="366" t="s">
        <v>236</v>
      </c>
      <c r="D156" s="605" t="s">
        <v>407</v>
      </c>
      <c r="E156" s="366"/>
      <c r="F156" s="604">
        <f>F157</f>
        <v>0</v>
      </c>
    </row>
    <row r="157" spans="1:6" ht="32.25" hidden="1" customHeight="1" x14ac:dyDescent="0.2">
      <c r="A157" s="664" t="s">
        <v>432</v>
      </c>
      <c r="B157" s="665">
        <v>726</v>
      </c>
      <c r="C157" s="366" t="s">
        <v>236</v>
      </c>
      <c r="D157" s="605" t="s">
        <v>407</v>
      </c>
      <c r="E157" s="366" t="s">
        <v>179</v>
      </c>
      <c r="F157" s="604">
        <f>F158</f>
        <v>0</v>
      </c>
    </row>
    <row r="158" spans="1:6" ht="32.25" hidden="1" customHeight="1" x14ac:dyDescent="0.2">
      <c r="A158" s="664" t="s">
        <v>274</v>
      </c>
      <c r="B158" s="665">
        <v>726</v>
      </c>
      <c r="C158" s="366" t="s">
        <v>236</v>
      </c>
      <c r="D158" s="605" t="s">
        <v>407</v>
      </c>
      <c r="E158" s="366" t="s">
        <v>275</v>
      </c>
      <c r="F158" s="604">
        <f>F159</f>
        <v>0</v>
      </c>
    </row>
    <row r="159" spans="1:6" ht="18.75" hidden="1" customHeight="1" x14ac:dyDescent="0.2">
      <c r="A159" s="664" t="s">
        <v>433</v>
      </c>
      <c r="B159" s="665">
        <v>726</v>
      </c>
      <c r="C159" s="366" t="s">
        <v>236</v>
      </c>
      <c r="D159" s="605" t="s">
        <v>407</v>
      </c>
      <c r="E159" s="366" t="s">
        <v>223</v>
      </c>
      <c r="F159" s="604">
        <v>0</v>
      </c>
    </row>
    <row r="160" spans="1:6" ht="37.5" hidden="1" customHeight="1" x14ac:dyDescent="0.2">
      <c r="A160" s="673" t="s">
        <v>588</v>
      </c>
      <c r="B160" s="674">
        <v>726</v>
      </c>
      <c r="C160" s="675" t="s">
        <v>236</v>
      </c>
      <c r="D160" s="676" t="s">
        <v>539</v>
      </c>
      <c r="E160" s="366"/>
      <c r="F160" s="604">
        <f>F162</f>
        <v>0</v>
      </c>
    </row>
    <row r="161" spans="1:6" ht="45" hidden="1" x14ac:dyDescent="0.2">
      <c r="A161" s="669" t="s">
        <v>432</v>
      </c>
      <c r="B161" s="665">
        <v>726</v>
      </c>
      <c r="C161" s="605" t="s">
        <v>236</v>
      </c>
      <c r="D161" s="366" t="s">
        <v>539</v>
      </c>
      <c r="E161" s="366" t="s">
        <v>179</v>
      </c>
      <c r="F161" s="604">
        <f>F162</f>
        <v>0</v>
      </c>
    </row>
    <row r="162" spans="1:6" ht="45" hidden="1" x14ac:dyDescent="0.2">
      <c r="A162" s="669" t="s">
        <v>274</v>
      </c>
      <c r="B162" s="665">
        <v>726</v>
      </c>
      <c r="C162" s="605" t="s">
        <v>236</v>
      </c>
      <c r="D162" s="366" t="s">
        <v>539</v>
      </c>
      <c r="E162" s="366" t="s">
        <v>275</v>
      </c>
      <c r="F162" s="604">
        <f>F163</f>
        <v>0</v>
      </c>
    </row>
    <row r="163" spans="1:6" ht="18.75" hidden="1" customHeight="1" x14ac:dyDescent="0.2">
      <c r="A163" s="669" t="s">
        <v>433</v>
      </c>
      <c r="B163" s="665">
        <v>726</v>
      </c>
      <c r="C163" s="605" t="s">
        <v>236</v>
      </c>
      <c r="D163" s="366" t="s">
        <v>539</v>
      </c>
      <c r="E163" s="366" t="s">
        <v>223</v>
      </c>
      <c r="F163" s="604">
        <v>0</v>
      </c>
    </row>
    <row r="164" spans="1:6" ht="32.25" customHeight="1" x14ac:dyDescent="0.2">
      <c r="A164" s="184" t="s">
        <v>54</v>
      </c>
      <c r="B164" s="263">
        <v>726</v>
      </c>
      <c r="C164" s="151" t="s">
        <v>236</v>
      </c>
      <c r="D164" s="151" t="s">
        <v>245</v>
      </c>
      <c r="E164" s="151"/>
      <c r="F164" s="205">
        <f>F165+F180+F184</f>
        <v>3114.4</v>
      </c>
    </row>
    <row r="165" spans="1:6" ht="32.25" customHeight="1" x14ac:dyDescent="0.2">
      <c r="A165" s="185" t="s">
        <v>13</v>
      </c>
      <c r="B165" s="264">
        <v>726</v>
      </c>
      <c r="C165" s="156" t="s">
        <v>236</v>
      </c>
      <c r="D165" s="156" t="s">
        <v>246</v>
      </c>
      <c r="E165" s="156"/>
      <c r="F165" s="206">
        <f>F166</f>
        <v>250</v>
      </c>
    </row>
    <row r="166" spans="1:6" ht="32.25" customHeight="1" x14ac:dyDescent="0.2">
      <c r="A166" s="186" t="s">
        <v>14</v>
      </c>
      <c r="B166" s="265">
        <v>726</v>
      </c>
      <c r="C166" s="60" t="s">
        <v>236</v>
      </c>
      <c r="D166" s="60" t="s">
        <v>247</v>
      </c>
      <c r="E166" s="60"/>
      <c r="F166" s="204">
        <f>F171+F167</f>
        <v>250</v>
      </c>
    </row>
    <row r="167" spans="1:6" ht="47.25" hidden="1" x14ac:dyDescent="0.2">
      <c r="A167" s="666" t="s">
        <v>529</v>
      </c>
      <c r="B167" s="667">
        <v>726</v>
      </c>
      <c r="C167" s="599" t="s">
        <v>236</v>
      </c>
      <c r="D167" s="599" t="s">
        <v>528</v>
      </c>
      <c r="E167" s="599"/>
      <c r="F167" s="672">
        <f>F170</f>
        <v>0</v>
      </c>
    </row>
    <row r="168" spans="1:6" ht="32.25" hidden="1" customHeight="1" x14ac:dyDescent="0.2">
      <c r="A168" s="664" t="s">
        <v>432</v>
      </c>
      <c r="B168" s="665">
        <v>726</v>
      </c>
      <c r="C168" s="366" t="s">
        <v>236</v>
      </c>
      <c r="D168" s="366" t="s">
        <v>528</v>
      </c>
      <c r="E168" s="366" t="s">
        <v>179</v>
      </c>
      <c r="F168" s="604">
        <f>F170</f>
        <v>0</v>
      </c>
    </row>
    <row r="169" spans="1:6" ht="32.25" hidden="1" customHeight="1" x14ac:dyDescent="0.2">
      <c r="A169" s="664" t="s">
        <v>274</v>
      </c>
      <c r="B169" s="665">
        <v>726</v>
      </c>
      <c r="C169" s="366" t="s">
        <v>236</v>
      </c>
      <c r="D169" s="366" t="s">
        <v>528</v>
      </c>
      <c r="E169" s="366" t="s">
        <v>275</v>
      </c>
      <c r="F169" s="604">
        <f>F170</f>
        <v>0</v>
      </c>
    </row>
    <row r="170" spans="1:6" ht="15" hidden="1" x14ac:dyDescent="0.2">
      <c r="A170" s="664" t="s">
        <v>433</v>
      </c>
      <c r="B170" s="665">
        <v>726</v>
      </c>
      <c r="C170" s="366" t="s">
        <v>236</v>
      </c>
      <c r="D170" s="366" t="s">
        <v>528</v>
      </c>
      <c r="E170" s="366" t="s">
        <v>223</v>
      </c>
      <c r="F170" s="604">
        <v>0</v>
      </c>
    </row>
    <row r="171" spans="1:6" ht="32.25" hidden="1" customHeight="1" x14ac:dyDescent="0.2">
      <c r="A171" s="578" t="s">
        <v>447</v>
      </c>
      <c r="B171" s="579">
        <v>726</v>
      </c>
      <c r="C171" s="438" t="s">
        <v>236</v>
      </c>
      <c r="D171" s="438" t="s">
        <v>448</v>
      </c>
      <c r="E171" s="438"/>
      <c r="F171" s="206">
        <f>F176+F172</f>
        <v>250</v>
      </c>
    </row>
    <row r="172" spans="1:6" ht="32.25" hidden="1" customHeight="1" x14ac:dyDescent="0.2">
      <c r="A172" s="312" t="s">
        <v>552</v>
      </c>
      <c r="B172" s="492">
        <v>726</v>
      </c>
      <c r="C172" s="313" t="s">
        <v>236</v>
      </c>
      <c r="D172" s="313" t="s">
        <v>553</v>
      </c>
      <c r="E172" s="438"/>
      <c r="F172" s="206">
        <f>F173</f>
        <v>0</v>
      </c>
    </row>
    <row r="173" spans="1:6" ht="32.25" hidden="1" customHeight="1" x14ac:dyDescent="0.2">
      <c r="A173" s="314" t="s">
        <v>432</v>
      </c>
      <c r="B173" s="453">
        <v>726</v>
      </c>
      <c r="C173" s="311" t="s">
        <v>236</v>
      </c>
      <c r="D173" s="311" t="s">
        <v>553</v>
      </c>
      <c r="E173" s="311" t="s">
        <v>179</v>
      </c>
      <c r="F173" s="204">
        <f>F174</f>
        <v>0</v>
      </c>
    </row>
    <row r="174" spans="1:6" ht="32.25" hidden="1" customHeight="1" x14ac:dyDescent="0.2">
      <c r="A174" s="314" t="s">
        <v>274</v>
      </c>
      <c r="B174" s="453">
        <v>726</v>
      </c>
      <c r="C174" s="311" t="s">
        <v>236</v>
      </c>
      <c r="D174" s="311" t="s">
        <v>553</v>
      </c>
      <c r="E174" s="311" t="s">
        <v>275</v>
      </c>
      <c r="F174" s="204">
        <f>F175</f>
        <v>0</v>
      </c>
    </row>
    <row r="175" spans="1:6" ht="32.25" hidden="1" customHeight="1" x14ac:dyDescent="0.2">
      <c r="A175" s="314" t="s">
        <v>433</v>
      </c>
      <c r="B175" s="453">
        <v>726</v>
      </c>
      <c r="C175" s="311" t="s">
        <v>236</v>
      </c>
      <c r="D175" s="311" t="s">
        <v>553</v>
      </c>
      <c r="E175" s="311" t="s">
        <v>223</v>
      </c>
      <c r="F175" s="204">
        <v>0</v>
      </c>
    </row>
    <row r="176" spans="1:6" ht="32.25" customHeight="1" x14ac:dyDescent="0.2">
      <c r="A176" s="149" t="s">
        <v>211</v>
      </c>
      <c r="B176" s="274">
        <v>726</v>
      </c>
      <c r="C176" s="151" t="s">
        <v>236</v>
      </c>
      <c r="D176" s="151" t="s">
        <v>261</v>
      </c>
      <c r="E176" s="151"/>
      <c r="F176" s="205">
        <f>F177</f>
        <v>250</v>
      </c>
    </row>
    <row r="177" spans="1:6" ht="32.25" customHeight="1" x14ac:dyDescent="0.2">
      <c r="A177" s="186" t="s">
        <v>432</v>
      </c>
      <c r="B177" s="265">
        <v>726</v>
      </c>
      <c r="C177" s="60" t="s">
        <v>236</v>
      </c>
      <c r="D177" s="60" t="s">
        <v>261</v>
      </c>
      <c r="E177" s="60" t="s">
        <v>179</v>
      </c>
      <c r="F177" s="204">
        <f>F178</f>
        <v>250</v>
      </c>
    </row>
    <row r="178" spans="1:6" ht="32.25" customHeight="1" x14ac:dyDescent="0.2">
      <c r="A178" s="186" t="s">
        <v>274</v>
      </c>
      <c r="B178" s="265">
        <v>726</v>
      </c>
      <c r="C178" s="60" t="s">
        <v>236</v>
      </c>
      <c r="D178" s="60" t="s">
        <v>261</v>
      </c>
      <c r="E178" s="60" t="s">
        <v>275</v>
      </c>
      <c r="F178" s="204">
        <f>F179</f>
        <v>250</v>
      </c>
    </row>
    <row r="179" spans="1:6" ht="17.25" customHeight="1" x14ac:dyDescent="0.2">
      <c r="A179" s="186" t="s">
        <v>433</v>
      </c>
      <c r="B179" s="265">
        <v>726</v>
      </c>
      <c r="C179" s="60" t="s">
        <v>236</v>
      </c>
      <c r="D179" s="60" t="s">
        <v>261</v>
      </c>
      <c r="E179" s="60" t="s">
        <v>223</v>
      </c>
      <c r="F179" s="204">
        <v>250</v>
      </c>
    </row>
    <row r="180" spans="1:6" ht="47.25" x14ac:dyDescent="0.2">
      <c r="A180" s="149" t="s">
        <v>580</v>
      </c>
      <c r="B180" s="274">
        <v>726</v>
      </c>
      <c r="C180" s="151" t="s">
        <v>236</v>
      </c>
      <c r="D180" s="133" t="s">
        <v>500</v>
      </c>
      <c r="E180" s="151"/>
      <c r="F180" s="209">
        <f>F181</f>
        <v>2864.4</v>
      </c>
    </row>
    <row r="181" spans="1:6" ht="45" x14ac:dyDescent="0.2">
      <c r="A181" s="150" t="s">
        <v>432</v>
      </c>
      <c r="B181" s="268">
        <v>726</v>
      </c>
      <c r="C181" s="60" t="s">
        <v>236</v>
      </c>
      <c r="D181" s="60" t="s">
        <v>500</v>
      </c>
      <c r="E181" s="60" t="s">
        <v>179</v>
      </c>
      <c r="F181" s="207">
        <f>F182</f>
        <v>2864.4</v>
      </c>
    </row>
    <row r="182" spans="1:6" ht="45" x14ac:dyDescent="0.2">
      <c r="A182" s="150" t="s">
        <v>274</v>
      </c>
      <c r="B182" s="268">
        <v>726</v>
      </c>
      <c r="C182" s="60" t="s">
        <v>236</v>
      </c>
      <c r="D182" s="60" t="s">
        <v>500</v>
      </c>
      <c r="E182" s="60" t="s">
        <v>275</v>
      </c>
      <c r="F182" s="207">
        <f>F183</f>
        <v>2864.4</v>
      </c>
    </row>
    <row r="183" spans="1:6" ht="19.5" customHeight="1" x14ac:dyDescent="0.2">
      <c r="A183" s="150" t="s">
        <v>433</v>
      </c>
      <c r="B183" s="268">
        <v>726</v>
      </c>
      <c r="C183" s="60" t="s">
        <v>236</v>
      </c>
      <c r="D183" s="60" t="s">
        <v>500</v>
      </c>
      <c r="E183" s="60" t="s">
        <v>223</v>
      </c>
      <c r="F183" s="207">
        <v>2864.4</v>
      </c>
    </row>
    <row r="184" spans="1:6" ht="84.75" hidden="1" customHeight="1" x14ac:dyDescent="0.2">
      <c r="A184" s="651" t="s">
        <v>651</v>
      </c>
      <c r="B184" s="652" t="s">
        <v>195</v>
      </c>
      <c r="C184" s="599" t="s">
        <v>236</v>
      </c>
      <c r="D184" s="599" t="s">
        <v>640</v>
      </c>
      <c r="E184" s="599"/>
      <c r="F184" s="653">
        <f>F185</f>
        <v>0</v>
      </c>
    </row>
    <row r="185" spans="1:6" ht="45" hidden="1" x14ac:dyDescent="0.2">
      <c r="A185" s="654" t="s">
        <v>432</v>
      </c>
      <c r="B185" s="655" t="s">
        <v>195</v>
      </c>
      <c r="C185" s="366" t="s">
        <v>236</v>
      </c>
      <c r="D185" s="366" t="s">
        <v>640</v>
      </c>
      <c r="E185" s="366" t="s">
        <v>179</v>
      </c>
      <c r="F185" s="604">
        <f>F186</f>
        <v>0</v>
      </c>
    </row>
    <row r="186" spans="1:6" ht="45" hidden="1" x14ac:dyDescent="0.2">
      <c r="A186" s="654" t="s">
        <v>274</v>
      </c>
      <c r="B186" s="655" t="s">
        <v>195</v>
      </c>
      <c r="C186" s="366" t="s">
        <v>236</v>
      </c>
      <c r="D186" s="366" t="s">
        <v>640</v>
      </c>
      <c r="E186" s="366" t="s">
        <v>275</v>
      </c>
      <c r="F186" s="604">
        <f>F187</f>
        <v>0</v>
      </c>
    </row>
    <row r="187" spans="1:6" ht="15" hidden="1" x14ac:dyDescent="0.2">
      <c r="A187" s="654" t="s">
        <v>433</v>
      </c>
      <c r="B187" s="656" t="s">
        <v>195</v>
      </c>
      <c r="C187" s="366" t="s">
        <v>236</v>
      </c>
      <c r="D187" s="366" t="s">
        <v>640</v>
      </c>
      <c r="E187" s="366" t="s">
        <v>223</v>
      </c>
      <c r="F187" s="604">
        <v>0</v>
      </c>
    </row>
    <row r="188" spans="1:6" ht="15.75" hidden="1" x14ac:dyDescent="0.2">
      <c r="A188" s="481" t="s">
        <v>611</v>
      </c>
      <c r="B188" s="266">
        <v>726</v>
      </c>
      <c r="C188" s="133" t="s">
        <v>614</v>
      </c>
      <c r="D188" s="137"/>
      <c r="E188" s="133"/>
      <c r="F188" s="208">
        <f>F191</f>
        <v>0</v>
      </c>
    </row>
    <row r="189" spans="1:6" ht="32.25" hidden="1" customHeight="1" x14ac:dyDescent="0.2">
      <c r="A189" s="483" t="s">
        <v>612</v>
      </c>
      <c r="B189" s="486">
        <v>726</v>
      </c>
      <c r="C189" s="133" t="s">
        <v>615</v>
      </c>
      <c r="D189" s="153"/>
      <c r="E189" s="60"/>
      <c r="F189" s="207">
        <f>F191</f>
        <v>0</v>
      </c>
    </row>
    <row r="190" spans="1:6" ht="15.75" hidden="1" x14ac:dyDescent="0.2">
      <c r="A190" s="705" t="s">
        <v>168</v>
      </c>
      <c r="B190" s="704">
        <v>726</v>
      </c>
      <c r="C190" s="365" t="s">
        <v>615</v>
      </c>
      <c r="D190" s="659" t="s">
        <v>256</v>
      </c>
      <c r="E190" s="366"/>
      <c r="F190" s="671">
        <f>F191</f>
        <v>0</v>
      </c>
    </row>
    <row r="191" spans="1:6" ht="63" hidden="1" x14ac:dyDescent="0.3">
      <c r="A191" s="706" t="s">
        <v>620</v>
      </c>
      <c r="B191" s="707">
        <v>726</v>
      </c>
      <c r="C191" s="676" t="s">
        <v>615</v>
      </c>
      <c r="D191" s="708" t="s">
        <v>617</v>
      </c>
      <c r="E191" s="676"/>
      <c r="F191" s="709">
        <f>F194+F197</f>
        <v>0</v>
      </c>
    </row>
    <row r="192" spans="1:6" ht="47.25" hidden="1" x14ac:dyDescent="0.2">
      <c r="A192" s="710" t="s">
        <v>619</v>
      </c>
      <c r="B192" s="707">
        <v>726</v>
      </c>
      <c r="C192" s="676" t="s">
        <v>615</v>
      </c>
      <c r="D192" s="711" t="s">
        <v>618</v>
      </c>
      <c r="E192" s="676"/>
      <c r="F192" s="709">
        <f>F194</f>
        <v>0</v>
      </c>
    </row>
    <row r="193" spans="1:6" ht="45" hidden="1" x14ac:dyDescent="0.2">
      <c r="A193" s="712" t="s">
        <v>274</v>
      </c>
      <c r="B193" s="704">
        <v>726</v>
      </c>
      <c r="C193" s="366" t="s">
        <v>615</v>
      </c>
      <c r="D193" s="703" t="s">
        <v>618</v>
      </c>
      <c r="E193" s="366" t="s">
        <v>275</v>
      </c>
      <c r="F193" s="671">
        <f>F194</f>
        <v>0</v>
      </c>
    </row>
    <row r="194" spans="1:6" ht="15" hidden="1" x14ac:dyDescent="0.2">
      <c r="A194" s="704" t="s">
        <v>433</v>
      </c>
      <c r="B194" s="704">
        <v>726</v>
      </c>
      <c r="C194" s="366" t="s">
        <v>615</v>
      </c>
      <c r="D194" s="703" t="s">
        <v>618</v>
      </c>
      <c r="E194" s="366" t="s">
        <v>223</v>
      </c>
      <c r="F194" s="671">
        <v>0</v>
      </c>
    </row>
    <row r="195" spans="1:6" ht="63" hidden="1" x14ac:dyDescent="0.2">
      <c r="A195" s="707" t="s">
        <v>702</v>
      </c>
      <c r="B195" s="707">
        <v>726</v>
      </c>
      <c r="C195" s="676" t="s">
        <v>615</v>
      </c>
      <c r="D195" s="711" t="s">
        <v>703</v>
      </c>
      <c r="E195" s="676"/>
      <c r="F195" s="709">
        <f>F197</f>
        <v>0</v>
      </c>
    </row>
    <row r="196" spans="1:6" ht="45" hidden="1" x14ac:dyDescent="0.2">
      <c r="A196" s="712" t="s">
        <v>274</v>
      </c>
      <c r="B196" s="704">
        <v>726</v>
      </c>
      <c r="C196" s="366" t="s">
        <v>615</v>
      </c>
      <c r="D196" s="703" t="s">
        <v>703</v>
      </c>
      <c r="E196" s="366" t="s">
        <v>275</v>
      </c>
      <c r="F196" s="671">
        <f>F197</f>
        <v>0</v>
      </c>
    </row>
    <row r="197" spans="1:6" ht="15" hidden="1" x14ac:dyDescent="0.2">
      <c r="A197" s="704" t="s">
        <v>433</v>
      </c>
      <c r="B197" s="704">
        <v>726</v>
      </c>
      <c r="C197" s="366" t="s">
        <v>615</v>
      </c>
      <c r="D197" s="703" t="s">
        <v>703</v>
      </c>
      <c r="E197" s="366" t="s">
        <v>223</v>
      </c>
      <c r="F197" s="671">
        <v>0</v>
      </c>
    </row>
    <row r="198" spans="1:6" ht="15.75" x14ac:dyDescent="0.2">
      <c r="A198" s="486" t="s">
        <v>643</v>
      </c>
      <c r="B198" s="486">
        <v>726</v>
      </c>
      <c r="C198" s="133" t="s">
        <v>644</v>
      </c>
      <c r="D198" s="585"/>
      <c r="E198" s="60"/>
      <c r="F198" s="208">
        <f>F199+F203</f>
        <v>10</v>
      </c>
    </row>
    <row r="199" spans="1:6" ht="15.75" hidden="1" x14ac:dyDescent="0.3">
      <c r="A199" s="701" t="s">
        <v>646</v>
      </c>
      <c r="B199" s="702">
        <v>726</v>
      </c>
      <c r="C199" s="365" t="s">
        <v>645</v>
      </c>
      <c r="D199" s="703"/>
      <c r="E199" s="366"/>
      <c r="F199" s="671">
        <f>F202</f>
        <v>0</v>
      </c>
    </row>
    <row r="200" spans="1:6" ht="30" hidden="1" x14ac:dyDescent="0.25">
      <c r="A200" s="662" t="s">
        <v>50</v>
      </c>
      <c r="B200" s="704">
        <v>726</v>
      </c>
      <c r="C200" s="366" t="s">
        <v>645</v>
      </c>
      <c r="D200" s="703" t="s">
        <v>647</v>
      </c>
      <c r="E200" s="366"/>
      <c r="F200" s="671">
        <f>F202</f>
        <v>0</v>
      </c>
    </row>
    <row r="201" spans="1:6" ht="45" hidden="1" x14ac:dyDescent="0.25">
      <c r="A201" s="662" t="s">
        <v>432</v>
      </c>
      <c r="B201" s="704">
        <v>726</v>
      </c>
      <c r="C201" s="366" t="s">
        <v>645</v>
      </c>
      <c r="D201" s="703" t="s">
        <v>647</v>
      </c>
      <c r="E201" s="366" t="s">
        <v>275</v>
      </c>
      <c r="F201" s="671">
        <f>F202</f>
        <v>0</v>
      </c>
    </row>
    <row r="202" spans="1:6" ht="45" hidden="1" x14ac:dyDescent="0.25">
      <c r="A202" s="662" t="s">
        <v>274</v>
      </c>
      <c r="B202" s="704">
        <v>726</v>
      </c>
      <c r="C202" s="366" t="s">
        <v>645</v>
      </c>
      <c r="D202" s="703" t="s">
        <v>647</v>
      </c>
      <c r="E202" s="366" t="s">
        <v>223</v>
      </c>
      <c r="F202" s="671">
        <v>0</v>
      </c>
    </row>
    <row r="203" spans="1:6" ht="32.25" customHeight="1" x14ac:dyDescent="0.3">
      <c r="A203" s="35" t="s">
        <v>648</v>
      </c>
      <c r="B203" s="486">
        <v>726</v>
      </c>
      <c r="C203" s="133" t="s">
        <v>649</v>
      </c>
      <c r="D203" s="587"/>
      <c r="E203" s="133"/>
      <c r="F203" s="208">
        <f>F206</f>
        <v>10</v>
      </c>
    </row>
    <row r="204" spans="1:6" ht="32.25" customHeight="1" x14ac:dyDescent="0.25">
      <c r="A204" s="597" t="s">
        <v>50</v>
      </c>
      <c r="B204" s="487">
        <v>726</v>
      </c>
      <c r="C204" s="60" t="s">
        <v>649</v>
      </c>
      <c r="D204" s="585" t="s">
        <v>647</v>
      </c>
      <c r="E204" s="60"/>
      <c r="F204" s="207">
        <f>F206</f>
        <v>10</v>
      </c>
    </row>
    <row r="205" spans="1:6" ht="45" x14ac:dyDescent="0.25">
      <c r="A205" s="597" t="s">
        <v>432</v>
      </c>
      <c r="B205" s="487">
        <v>726</v>
      </c>
      <c r="C205" s="60" t="s">
        <v>649</v>
      </c>
      <c r="D205" s="585" t="s">
        <v>647</v>
      </c>
      <c r="E205" s="60" t="s">
        <v>275</v>
      </c>
      <c r="F205" s="207">
        <f>F206</f>
        <v>10</v>
      </c>
    </row>
    <row r="206" spans="1:6" ht="45" x14ac:dyDescent="0.25">
      <c r="A206" s="597" t="s">
        <v>274</v>
      </c>
      <c r="B206" s="487">
        <v>726</v>
      </c>
      <c r="C206" s="60" t="s">
        <v>649</v>
      </c>
      <c r="D206" s="585" t="s">
        <v>647</v>
      </c>
      <c r="E206" s="60" t="s">
        <v>223</v>
      </c>
      <c r="F206" s="207">
        <v>10</v>
      </c>
    </row>
    <row r="207" spans="1:6" ht="15.75" x14ac:dyDescent="0.2">
      <c r="A207" s="430" t="s">
        <v>439</v>
      </c>
      <c r="B207" s="430">
        <v>726</v>
      </c>
      <c r="C207" s="133" t="s">
        <v>237</v>
      </c>
      <c r="D207" s="137"/>
      <c r="E207" s="133"/>
      <c r="F207" s="203">
        <f>F208</f>
        <v>12184.6</v>
      </c>
    </row>
    <row r="208" spans="1:6" ht="15.75" x14ac:dyDescent="0.2">
      <c r="A208" s="183" t="s">
        <v>25</v>
      </c>
      <c r="B208" s="262">
        <v>726</v>
      </c>
      <c r="C208" s="133" t="s">
        <v>238</v>
      </c>
      <c r="D208" s="137"/>
      <c r="E208" s="133"/>
      <c r="F208" s="203">
        <f>F214+F209</f>
        <v>12184.6</v>
      </c>
    </row>
    <row r="209" spans="1:6" ht="15.75" hidden="1" x14ac:dyDescent="0.2">
      <c r="A209" s="657" t="s">
        <v>168</v>
      </c>
      <c r="B209" s="658"/>
      <c r="C209" s="659" t="s">
        <v>238</v>
      </c>
      <c r="D209" s="659" t="s">
        <v>256</v>
      </c>
      <c r="E209" s="365"/>
      <c r="F209" s="660">
        <f>F213</f>
        <v>0</v>
      </c>
    </row>
    <row r="210" spans="1:6" ht="47.25" hidden="1" x14ac:dyDescent="0.2">
      <c r="A210" s="661" t="s">
        <v>623</v>
      </c>
      <c r="B210" s="598">
        <v>726</v>
      </c>
      <c r="C210" s="599" t="s">
        <v>238</v>
      </c>
      <c r="D210" s="659" t="s">
        <v>622</v>
      </c>
      <c r="E210" s="659"/>
      <c r="F210" s="600">
        <f>F211</f>
        <v>0</v>
      </c>
    </row>
    <row r="211" spans="1:6" ht="32.25" hidden="1" customHeight="1" x14ac:dyDescent="0.25">
      <c r="A211" s="662" t="s">
        <v>432</v>
      </c>
      <c r="B211" s="663">
        <v>726</v>
      </c>
      <c r="C211" s="366" t="s">
        <v>238</v>
      </c>
      <c r="D211" s="605" t="s">
        <v>622</v>
      </c>
      <c r="E211" s="366" t="s">
        <v>179</v>
      </c>
      <c r="F211" s="603">
        <f>F212</f>
        <v>0</v>
      </c>
    </row>
    <row r="212" spans="1:6" ht="45" hidden="1" x14ac:dyDescent="0.25">
      <c r="A212" s="662" t="s">
        <v>274</v>
      </c>
      <c r="B212" s="663">
        <v>726</v>
      </c>
      <c r="C212" s="366" t="s">
        <v>238</v>
      </c>
      <c r="D212" s="605" t="s">
        <v>622</v>
      </c>
      <c r="E212" s="366" t="s">
        <v>275</v>
      </c>
      <c r="F212" s="603">
        <f>F213</f>
        <v>0</v>
      </c>
    </row>
    <row r="213" spans="1:6" ht="15" hidden="1" x14ac:dyDescent="0.25">
      <c r="A213" s="662" t="s">
        <v>433</v>
      </c>
      <c r="B213" s="663">
        <v>726</v>
      </c>
      <c r="C213" s="366" t="s">
        <v>238</v>
      </c>
      <c r="D213" s="605" t="s">
        <v>622</v>
      </c>
      <c r="E213" s="366" t="s">
        <v>223</v>
      </c>
      <c r="F213" s="603">
        <v>0</v>
      </c>
    </row>
    <row r="214" spans="1:6" ht="31.5" x14ac:dyDescent="0.2">
      <c r="A214" s="184" t="s">
        <v>54</v>
      </c>
      <c r="B214" s="263">
        <v>726</v>
      </c>
      <c r="C214" s="151" t="s">
        <v>238</v>
      </c>
      <c r="D214" s="152" t="s">
        <v>245</v>
      </c>
      <c r="E214" s="151"/>
      <c r="F214" s="205">
        <f>F215+F232</f>
        <v>12184.6</v>
      </c>
    </row>
    <row r="215" spans="1:6" ht="47.25" x14ac:dyDescent="0.2">
      <c r="A215" s="185" t="s">
        <v>13</v>
      </c>
      <c r="B215" s="264">
        <v>726</v>
      </c>
      <c r="C215" s="156" t="s">
        <v>238</v>
      </c>
      <c r="D215" s="157" t="s">
        <v>246</v>
      </c>
      <c r="E215" s="156"/>
      <c r="F215" s="206">
        <f>F216</f>
        <v>12184.6</v>
      </c>
    </row>
    <row r="216" spans="1:6" ht="18" customHeight="1" x14ac:dyDescent="0.2">
      <c r="A216" s="186" t="s">
        <v>14</v>
      </c>
      <c r="B216" s="265">
        <v>726</v>
      </c>
      <c r="C216" s="60" t="s">
        <v>238</v>
      </c>
      <c r="D216" s="60" t="s">
        <v>247</v>
      </c>
      <c r="E216" s="133"/>
      <c r="F216" s="204">
        <f>F217</f>
        <v>12184.6</v>
      </c>
    </row>
    <row r="217" spans="1:6" ht="45" x14ac:dyDescent="0.2">
      <c r="A217" s="186" t="s">
        <v>390</v>
      </c>
      <c r="B217" s="265">
        <v>726</v>
      </c>
      <c r="C217" s="60" t="s">
        <v>238</v>
      </c>
      <c r="D217" s="60" t="s">
        <v>262</v>
      </c>
      <c r="E217" s="60"/>
      <c r="F217" s="204">
        <f>F218+F223+F228</f>
        <v>12184.6</v>
      </c>
    </row>
    <row r="218" spans="1:6" ht="90" x14ac:dyDescent="0.2">
      <c r="A218" s="186" t="s">
        <v>249</v>
      </c>
      <c r="B218" s="265">
        <v>726</v>
      </c>
      <c r="C218" s="60" t="s">
        <v>238</v>
      </c>
      <c r="D218" s="60" t="s">
        <v>262</v>
      </c>
      <c r="E218" s="60" t="s">
        <v>250</v>
      </c>
      <c r="F218" s="204">
        <f>F219</f>
        <v>9569.7000000000007</v>
      </c>
    </row>
    <row r="219" spans="1:6" ht="32.25" customHeight="1" x14ac:dyDescent="0.2">
      <c r="A219" s="186" t="s">
        <v>284</v>
      </c>
      <c r="B219" s="265">
        <v>726</v>
      </c>
      <c r="C219" s="60" t="s">
        <v>238</v>
      </c>
      <c r="D219" s="60" t="s">
        <v>262</v>
      </c>
      <c r="E219" s="60" t="s">
        <v>285</v>
      </c>
      <c r="F219" s="204">
        <f>F220+F221+F222</f>
        <v>9569.7000000000007</v>
      </c>
    </row>
    <row r="220" spans="1:6" ht="32.25" customHeight="1" x14ac:dyDescent="0.2">
      <c r="A220" s="186" t="s">
        <v>430</v>
      </c>
      <c r="B220" s="265">
        <v>726</v>
      </c>
      <c r="C220" s="60" t="s">
        <v>238</v>
      </c>
      <c r="D220" s="60" t="s">
        <v>262</v>
      </c>
      <c r="E220" s="60" t="s">
        <v>286</v>
      </c>
      <c r="F220" s="204">
        <v>7350</v>
      </c>
    </row>
    <row r="221" spans="1:6" ht="32.25" hidden="1" customHeight="1" x14ac:dyDescent="0.2">
      <c r="A221" s="664" t="s">
        <v>446</v>
      </c>
      <c r="B221" s="665">
        <v>726</v>
      </c>
      <c r="C221" s="366" t="s">
        <v>238</v>
      </c>
      <c r="D221" s="366" t="s">
        <v>262</v>
      </c>
      <c r="E221" s="366" t="s">
        <v>287</v>
      </c>
      <c r="F221" s="604">
        <v>0</v>
      </c>
    </row>
    <row r="222" spans="1:6" ht="32.25" customHeight="1" x14ac:dyDescent="0.2">
      <c r="A222" s="186" t="s">
        <v>445</v>
      </c>
      <c r="B222" s="265">
        <v>726</v>
      </c>
      <c r="C222" s="60" t="s">
        <v>238</v>
      </c>
      <c r="D222" s="60" t="s">
        <v>262</v>
      </c>
      <c r="E222" s="60" t="s">
        <v>288</v>
      </c>
      <c r="F222" s="204">
        <v>2219.6999999999998</v>
      </c>
    </row>
    <row r="223" spans="1:6" ht="18.75" customHeight="1" x14ac:dyDescent="0.2">
      <c r="A223" s="186" t="s">
        <v>432</v>
      </c>
      <c r="B223" s="265">
        <v>726</v>
      </c>
      <c r="C223" s="60" t="s">
        <v>238</v>
      </c>
      <c r="D223" s="60" t="s">
        <v>262</v>
      </c>
      <c r="E223" s="60" t="s">
        <v>179</v>
      </c>
      <c r="F223" s="204">
        <f>F224</f>
        <v>2594.9</v>
      </c>
    </row>
    <row r="224" spans="1:6" ht="15" customHeight="1" x14ac:dyDescent="0.2">
      <c r="A224" s="186" t="s">
        <v>274</v>
      </c>
      <c r="B224" s="265">
        <v>726</v>
      </c>
      <c r="C224" s="60" t="s">
        <v>238</v>
      </c>
      <c r="D224" s="60" t="s">
        <v>262</v>
      </c>
      <c r="E224" s="60" t="s">
        <v>275</v>
      </c>
      <c r="F224" s="204">
        <f>F226+F225+F227</f>
        <v>2594.9</v>
      </c>
    </row>
    <row r="225" spans="1:6" ht="32.25" hidden="1" customHeight="1" x14ac:dyDescent="0.2">
      <c r="A225" s="664" t="s">
        <v>502</v>
      </c>
      <c r="B225" s="665">
        <v>726</v>
      </c>
      <c r="C225" s="366" t="s">
        <v>238</v>
      </c>
      <c r="D225" s="366" t="s">
        <v>262</v>
      </c>
      <c r="E225" s="366" t="s">
        <v>501</v>
      </c>
      <c r="F225" s="604">
        <v>0</v>
      </c>
    </row>
    <row r="226" spans="1:6" ht="18.75" customHeight="1" x14ac:dyDescent="0.2">
      <c r="A226" s="186" t="s">
        <v>433</v>
      </c>
      <c r="B226" s="265">
        <v>726</v>
      </c>
      <c r="C226" s="60" t="s">
        <v>238</v>
      </c>
      <c r="D226" s="60" t="s">
        <v>262</v>
      </c>
      <c r="E226" s="60" t="s">
        <v>223</v>
      </c>
      <c r="F226" s="204">
        <v>800</v>
      </c>
    </row>
    <row r="227" spans="1:6" ht="18" customHeight="1" x14ac:dyDescent="0.2">
      <c r="A227" s="186" t="s">
        <v>579</v>
      </c>
      <c r="B227" s="265">
        <v>726</v>
      </c>
      <c r="C227" s="60" t="s">
        <v>238</v>
      </c>
      <c r="D227" s="60" t="s">
        <v>262</v>
      </c>
      <c r="E227" s="60" t="s">
        <v>578</v>
      </c>
      <c r="F227" s="204">
        <v>1794.9</v>
      </c>
    </row>
    <row r="228" spans="1:6" ht="14.25" customHeight="1" x14ac:dyDescent="0.2">
      <c r="A228" s="186" t="s">
        <v>251</v>
      </c>
      <c r="B228" s="265">
        <v>726</v>
      </c>
      <c r="C228" s="60" t="s">
        <v>238</v>
      </c>
      <c r="D228" s="60" t="s">
        <v>262</v>
      </c>
      <c r="E228" s="60" t="s">
        <v>252</v>
      </c>
      <c r="F228" s="204">
        <f>F229</f>
        <v>20</v>
      </c>
    </row>
    <row r="229" spans="1:6" ht="18.75" customHeight="1" x14ac:dyDescent="0.2">
      <c r="A229" s="186" t="s">
        <v>278</v>
      </c>
      <c r="B229" s="265">
        <v>726</v>
      </c>
      <c r="C229" s="60" t="s">
        <v>238</v>
      </c>
      <c r="D229" s="60" t="s">
        <v>262</v>
      </c>
      <c r="E229" s="60" t="s">
        <v>279</v>
      </c>
      <c r="F229" s="204">
        <f>F230+F231</f>
        <v>20</v>
      </c>
    </row>
    <row r="230" spans="1:6" ht="15" x14ac:dyDescent="0.2">
      <c r="A230" s="186" t="s">
        <v>289</v>
      </c>
      <c r="B230" s="265">
        <v>726</v>
      </c>
      <c r="C230" s="60" t="s">
        <v>238</v>
      </c>
      <c r="D230" s="60" t="s">
        <v>262</v>
      </c>
      <c r="E230" s="60" t="s">
        <v>280</v>
      </c>
      <c r="F230" s="207">
        <v>10</v>
      </c>
    </row>
    <row r="231" spans="1:6" ht="15" x14ac:dyDescent="0.2">
      <c r="A231" s="186" t="s">
        <v>296</v>
      </c>
      <c r="B231" s="265">
        <v>726</v>
      </c>
      <c r="C231" s="60" t="s">
        <v>238</v>
      </c>
      <c r="D231" s="60" t="s">
        <v>262</v>
      </c>
      <c r="E231" s="60" t="s">
        <v>295</v>
      </c>
      <c r="F231" s="207">
        <v>10</v>
      </c>
    </row>
    <row r="232" spans="1:6" ht="47.25" hidden="1" x14ac:dyDescent="0.2">
      <c r="A232" s="666" t="s">
        <v>580</v>
      </c>
      <c r="B232" s="667">
        <v>726</v>
      </c>
      <c r="C232" s="599" t="s">
        <v>238</v>
      </c>
      <c r="D232" s="365" t="s">
        <v>500</v>
      </c>
      <c r="E232" s="599"/>
      <c r="F232" s="668">
        <f>F233</f>
        <v>0</v>
      </c>
    </row>
    <row r="233" spans="1:6" ht="45" hidden="1" x14ac:dyDescent="0.2">
      <c r="A233" s="669" t="s">
        <v>432</v>
      </c>
      <c r="B233" s="670">
        <v>726</v>
      </c>
      <c r="C233" s="366" t="s">
        <v>238</v>
      </c>
      <c r="D233" s="366" t="s">
        <v>500</v>
      </c>
      <c r="E233" s="366" t="s">
        <v>179</v>
      </c>
      <c r="F233" s="671">
        <f>F234</f>
        <v>0</v>
      </c>
    </row>
    <row r="234" spans="1:6" ht="45" hidden="1" x14ac:dyDescent="0.2">
      <c r="A234" s="669" t="s">
        <v>274</v>
      </c>
      <c r="B234" s="670">
        <v>726</v>
      </c>
      <c r="C234" s="366" t="s">
        <v>238</v>
      </c>
      <c r="D234" s="366" t="s">
        <v>500</v>
      </c>
      <c r="E234" s="366" t="s">
        <v>275</v>
      </c>
      <c r="F234" s="671">
        <f>F235</f>
        <v>0</v>
      </c>
    </row>
    <row r="235" spans="1:6" ht="15" hidden="1" x14ac:dyDescent="0.2">
      <c r="A235" s="669" t="s">
        <v>433</v>
      </c>
      <c r="B235" s="670">
        <v>726</v>
      </c>
      <c r="C235" s="366" t="s">
        <v>238</v>
      </c>
      <c r="D235" s="366" t="s">
        <v>500</v>
      </c>
      <c r="E235" s="366" t="s">
        <v>223</v>
      </c>
      <c r="F235" s="671">
        <v>0</v>
      </c>
    </row>
    <row r="236" spans="1:6" ht="15.75" x14ac:dyDescent="0.2">
      <c r="A236" s="183" t="s">
        <v>169</v>
      </c>
      <c r="B236" s="262">
        <v>726</v>
      </c>
      <c r="C236" s="133" t="s">
        <v>239</v>
      </c>
      <c r="D236" s="133"/>
      <c r="E236" s="133"/>
      <c r="F236" s="203">
        <f>F240</f>
        <v>708.2</v>
      </c>
    </row>
    <row r="237" spans="1:6" ht="18" customHeight="1" x14ac:dyDescent="0.2">
      <c r="A237" s="183" t="s">
        <v>92</v>
      </c>
      <c r="B237" s="262">
        <v>726</v>
      </c>
      <c r="C237" s="133" t="s">
        <v>263</v>
      </c>
      <c r="D237" s="133"/>
      <c r="E237" s="133"/>
      <c r="F237" s="203">
        <f t="shared" ref="F237:F240" si="6">F238</f>
        <v>708.2</v>
      </c>
    </row>
    <row r="238" spans="1:6" ht="31.5" x14ac:dyDescent="0.2">
      <c r="A238" s="184" t="s">
        <v>54</v>
      </c>
      <c r="B238" s="263">
        <v>726</v>
      </c>
      <c r="C238" s="151" t="s">
        <v>263</v>
      </c>
      <c r="D238" s="151" t="s">
        <v>245</v>
      </c>
      <c r="E238" s="151"/>
      <c r="F238" s="206">
        <f t="shared" si="6"/>
        <v>708.2</v>
      </c>
    </row>
    <row r="239" spans="1:6" ht="32.25" customHeight="1" x14ac:dyDescent="0.2">
      <c r="A239" s="185" t="s">
        <v>13</v>
      </c>
      <c r="B239" s="264">
        <v>726</v>
      </c>
      <c r="C239" s="156" t="s">
        <v>263</v>
      </c>
      <c r="D239" s="156" t="s">
        <v>246</v>
      </c>
      <c r="E239" s="156"/>
      <c r="F239" s="206">
        <f t="shared" si="6"/>
        <v>708.2</v>
      </c>
    </row>
    <row r="240" spans="1:6" ht="32.25" customHeight="1" x14ac:dyDescent="0.2">
      <c r="A240" s="186" t="s">
        <v>14</v>
      </c>
      <c r="B240" s="265">
        <v>726</v>
      </c>
      <c r="C240" s="60" t="s">
        <v>263</v>
      </c>
      <c r="D240" s="60" t="s">
        <v>247</v>
      </c>
      <c r="E240" s="60"/>
      <c r="F240" s="204">
        <f t="shared" si="6"/>
        <v>708.2</v>
      </c>
    </row>
    <row r="241" spans="1:6" ht="32.25" customHeight="1" x14ac:dyDescent="0.2">
      <c r="A241" s="186" t="s">
        <v>19</v>
      </c>
      <c r="B241" s="265">
        <v>726</v>
      </c>
      <c r="C241" s="60" t="s">
        <v>263</v>
      </c>
      <c r="D241" s="60" t="s">
        <v>264</v>
      </c>
      <c r="E241" s="60"/>
      <c r="F241" s="204">
        <f>F242</f>
        <v>708.2</v>
      </c>
    </row>
    <row r="242" spans="1:6" ht="32.25" customHeight="1" x14ac:dyDescent="0.2">
      <c r="A242" s="186" t="s">
        <v>265</v>
      </c>
      <c r="B242" s="265">
        <v>726</v>
      </c>
      <c r="C242" s="60" t="s">
        <v>263</v>
      </c>
      <c r="D242" s="60" t="s">
        <v>264</v>
      </c>
      <c r="E242" s="60" t="s">
        <v>182</v>
      </c>
      <c r="F242" s="204">
        <f>F243</f>
        <v>708.2</v>
      </c>
    </row>
    <row r="243" spans="1:6" ht="32.25" customHeight="1" x14ac:dyDescent="0.2">
      <c r="A243" s="186" t="s">
        <v>290</v>
      </c>
      <c r="B243" s="265">
        <v>726</v>
      </c>
      <c r="C243" s="60" t="s">
        <v>263</v>
      </c>
      <c r="D243" s="60" t="s">
        <v>264</v>
      </c>
      <c r="E243" s="60" t="s">
        <v>291</v>
      </c>
      <c r="F243" s="204">
        <v>708.2</v>
      </c>
    </row>
    <row r="244" spans="1:6" ht="31.5" x14ac:dyDescent="0.2">
      <c r="A244" s="188" t="s">
        <v>134</v>
      </c>
      <c r="B244" s="271">
        <v>726</v>
      </c>
      <c r="C244" s="133" t="s">
        <v>240</v>
      </c>
      <c r="D244" s="133"/>
      <c r="E244" s="133"/>
      <c r="F244" s="203">
        <f t="shared" ref="F244:F248" si="7">F245</f>
        <v>44.3</v>
      </c>
    </row>
    <row r="245" spans="1:6" ht="31.5" x14ac:dyDescent="0.2">
      <c r="A245" s="188" t="s">
        <v>135</v>
      </c>
      <c r="B245" s="271">
        <v>726</v>
      </c>
      <c r="C245" s="133" t="s">
        <v>241</v>
      </c>
      <c r="D245" s="133"/>
      <c r="E245" s="133"/>
      <c r="F245" s="203">
        <f t="shared" si="7"/>
        <v>44.3</v>
      </c>
    </row>
    <row r="246" spans="1:6" ht="31.5" x14ac:dyDescent="0.2">
      <c r="A246" s="184" t="s">
        <v>54</v>
      </c>
      <c r="B246" s="263">
        <v>726</v>
      </c>
      <c r="C246" s="151" t="s">
        <v>241</v>
      </c>
      <c r="D246" s="151" t="s">
        <v>245</v>
      </c>
      <c r="E246" s="151"/>
      <c r="F246" s="204">
        <f t="shared" si="7"/>
        <v>44.3</v>
      </c>
    </row>
    <row r="247" spans="1:6" ht="47.25" x14ac:dyDescent="0.2">
      <c r="A247" s="185" t="s">
        <v>13</v>
      </c>
      <c r="B247" s="264">
        <v>726</v>
      </c>
      <c r="C247" s="60" t="s">
        <v>241</v>
      </c>
      <c r="D247" s="156" t="s">
        <v>246</v>
      </c>
      <c r="E247" s="60"/>
      <c r="F247" s="204">
        <f t="shared" si="7"/>
        <v>44.3</v>
      </c>
    </row>
    <row r="248" spans="1:6" ht="45" x14ac:dyDescent="0.2">
      <c r="A248" s="186" t="s">
        <v>14</v>
      </c>
      <c r="B248" s="265">
        <v>726</v>
      </c>
      <c r="C248" s="60" t="s">
        <v>241</v>
      </c>
      <c r="D248" s="60" t="s">
        <v>247</v>
      </c>
      <c r="E248" s="60"/>
      <c r="F248" s="204">
        <f t="shared" si="7"/>
        <v>44.3</v>
      </c>
    </row>
    <row r="249" spans="1:6" ht="15" x14ac:dyDescent="0.2">
      <c r="A249" s="52" t="s">
        <v>18</v>
      </c>
      <c r="B249" s="273">
        <v>726</v>
      </c>
      <c r="C249" s="60" t="s">
        <v>241</v>
      </c>
      <c r="D249" s="60" t="s">
        <v>266</v>
      </c>
      <c r="E249" s="60"/>
      <c r="F249" s="204">
        <f>F250</f>
        <v>44.3</v>
      </c>
    </row>
    <row r="250" spans="1:6" ht="30" x14ac:dyDescent="0.2">
      <c r="A250" s="52" t="s">
        <v>132</v>
      </c>
      <c r="B250" s="273">
        <v>726</v>
      </c>
      <c r="C250" s="60" t="s">
        <v>241</v>
      </c>
      <c r="D250" s="60" t="s">
        <v>266</v>
      </c>
      <c r="E250" s="60" t="s">
        <v>267</v>
      </c>
      <c r="F250" s="204">
        <f>F251</f>
        <v>44.3</v>
      </c>
    </row>
    <row r="251" spans="1:6" ht="15" x14ac:dyDescent="0.2">
      <c r="A251" s="52" t="s">
        <v>18</v>
      </c>
      <c r="B251" s="273">
        <v>726</v>
      </c>
      <c r="C251" s="60" t="s">
        <v>241</v>
      </c>
      <c r="D251" s="60" t="s">
        <v>266</v>
      </c>
      <c r="E251" s="60" t="s">
        <v>292</v>
      </c>
      <c r="F251" s="204">
        <v>44.3</v>
      </c>
    </row>
    <row r="252" spans="1:6" ht="48" customHeight="1" x14ac:dyDescent="0.2">
      <c r="A252" s="183" t="s">
        <v>423</v>
      </c>
      <c r="B252" s="262">
        <v>726</v>
      </c>
      <c r="C252" s="133" t="s">
        <v>242</v>
      </c>
      <c r="D252" s="133"/>
      <c r="E252" s="133"/>
      <c r="F252" s="203">
        <f t="shared" ref="F252:F258" si="8">F253</f>
        <v>258.60000000000002</v>
      </c>
    </row>
    <row r="253" spans="1:6" ht="31.5" x14ac:dyDescent="0.2">
      <c r="A253" s="183" t="s">
        <v>107</v>
      </c>
      <c r="B253" s="262">
        <v>726</v>
      </c>
      <c r="C253" s="137" t="s">
        <v>243</v>
      </c>
      <c r="D253" s="133"/>
      <c r="E253" s="137"/>
      <c r="F253" s="203">
        <f t="shared" si="8"/>
        <v>258.60000000000002</v>
      </c>
    </row>
    <row r="254" spans="1:6" ht="31.5" x14ac:dyDescent="0.2">
      <c r="A254" s="184" t="s">
        <v>54</v>
      </c>
      <c r="B254" s="263">
        <v>726</v>
      </c>
      <c r="C254" s="152" t="s">
        <v>243</v>
      </c>
      <c r="D254" s="151" t="s">
        <v>245</v>
      </c>
      <c r="E254" s="151"/>
      <c r="F254" s="205">
        <f t="shared" si="8"/>
        <v>258.60000000000002</v>
      </c>
    </row>
    <row r="255" spans="1:6" ht="47.25" x14ac:dyDescent="0.2">
      <c r="A255" s="185" t="s">
        <v>13</v>
      </c>
      <c r="B255" s="264">
        <v>726</v>
      </c>
      <c r="C255" s="157" t="s">
        <v>243</v>
      </c>
      <c r="D255" s="156" t="s">
        <v>246</v>
      </c>
      <c r="E255" s="157"/>
      <c r="F255" s="206">
        <f t="shared" si="8"/>
        <v>258.60000000000002</v>
      </c>
    </row>
    <row r="256" spans="1:6" ht="45" x14ac:dyDescent="0.2">
      <c r="A256" s="186" t="s">
        <v>14</v>
      </c>
      <c r="B256" s="265">
        <v>726</v>
      </c>
      <c r="C256" s="153" t="s">
        <v>243</v>
      </c>
      <c r="D256" s="60" t="s">
        <v>247</v>
      </c>
      <c r="E256" s="153"/>
      <c r="F256" s="204">
        <f t="shared" si="8"/>
        <v>258.60000000000002</v>
      </c>
    </row>
    <row r="257" spans="1:6" ht="15" x14ac:dyDescent="0.2">
      <c r="A257" s="186" t="s">
        <v>22</v>
      </c>
      <c r="B257" s="265">
        <v>726</v>
      </c>
      <c r="C257" s="153" t="s">
        <v>243</v>
      </c>
      <c r="D257" s="60" t="s">
        <v>268</v>
      </c>
      <c r="E257" s="153"/>
      <c r="F257" s="204">
        <f t="shared" si="8"/>
        <v>258.60000000000002</v>
      </c>
    </row>
    <row r="258" spans="1:6" ht="15" x14ac:dyDescent="0.2">
      <c r="A258" s="186" t="s">
        <v>45</v>
      </c>
      <c r="B258" s="265">
        <v>726</v>
      </c>
      <c r="C258" s="153" t="s">
        <v>243</v>
      </c>
      <c r="D258" s="60" t="s">
        <v>268</v>
      </c>
      <c r="E258" s="153" t="s">
        <v>8</v>
      </c>
      <c r="F258" s="204">
        <f t="shared" si="8"/>
        <v>258.60000000000002</v>
      </c>
    </row>
    <row r="259" spans="1:6" ht="15.75" thickBot="1" x14ac:dyDescent="0.25">
      <c r="A259" s="190" t="s">
        <v>22</v>
      </c>
      <c r="B259" s="275">
        <v>726</v>
      </c>
      <c r="C259" s="158" t="s">
        <v>243</v>
      </c>
      <c r="D259" s="72" t="s">
        <v>268</v>
      </c>
      <c r="E259" s="158" t="s">
        <v>293</v>
      </c>
      <c r="F259" s="210">
        <v>258.60000000000002</v>
      </c>
    </row>
  </sheetData>
  <mergeCells count="10">
    <mergeCell ref="A11:F11"/>
    <mergeCell ref="D8:F8"/>
    <mergeCell ref="A9:F9"/>
    <mergeCell ref="A12:F12"/>
    <mergeCell ref="C7:F7"/>
    <mergeCell ref="A2:F2"/>
    <mergeCell ref="A3:F3"/>
    <mergeCell ref="A4:F4"/>
    <mergeCell ref="A5:F5"/>
    <mergeCell ref="B6:F6"/>
  </mergeCells>
  <phoneticPr fontId="0" type="noConversion"/>
  <pageMargins left="0.59" right="0.19" top="0.28000000000000003" bottom="0.39" header="0.17" footer="0.1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topLeftCell="A6" zoomScale="90" zoomScaleNormal="90" workbookViewId="0">
      <selection activeCell="A11" sqref="A11:G11"/>
    </sheetView>
  </sheetViews>
  <sheetFormatPr defaultColWidth="9.140625" defaultRowHeight="12.75" x14ac:dyDescent="0.2"/>
  <cols>
    <col min="1" max="1" width="39.140625" style="4" customWidth="1"/>
    <col min="2" max="2" width="5.7109375" style="561" customWidth="1"/>
    <col min="3" max="3" width="6.85546875" style="4" customWidth="1"/>
    <col min="4" max="4" width="14" style="4" customWidth="1"/>
    <col min="5" max="5" width="5.7109375" style="4" customWidth="1"/>
    <col min="6" max="6" width="12.85546875" style="378" bestFit="1" customWidth="1"/>
    <col min="7" max="7" width="12.85546875" style="4" bestFit="1" customWidth="1"/>
    <col min="8" max="16384" width="9.140625" style="4"/>
  </cols>
  <sheetData>
    <row r="1" spans="1:7" hidden="1" x14ac:dyDescent="0.2"/>
    <row r="2" spans="1:7" ht="14.25" hidden="1" x14ac:dyDescent="0.2">
      <c r="A2" s="753" t="s">
        <v>191</v>
      </c>
      <c r="B2" s="753"/>
      <c r="C2" s="753"/>
      <c r="D2" s="753"/>
      <c r="E2" s="753"/>
      <c r="F2" s="727"/>
    </row>
    <row r="3" spans="1:7" ht="15.75" hidden="1" customHeight="1" x14ac:dyDescent="0.25">
      <c r="A3" s="754" t="s">
        <v>192</v>
      </c>
      <c r="B3" s="754"/>
      <c r="C3" s="754"/>
      <c r="D3" s="754"/>
      <c r="E3" s="754"/>
      <c r="F3" s="727"/>
    </row>
    <row r="4" spans="1:7" ht="15" hidden="1" x14ac:dyDescent="0.25">
      <c r="A4" s="755" t="s">
        <v>193</v>
      </c>
      <c r="B4" s="755"/>
      <c r="C4" s="755"/>
      <c r="D4" s="755"/>
      <c r="E4" s="755"/>
      <c r="F4" s="727"/>
    </row>
    <row r="5" spans="1:7" ht="15" hidden="1" x14ac:dyDescent="0.25">
      <c r="A5" s="755" t="s">
        <v>194</v>
      </c>
      <c r="B5" s="755"/>
      <c r="C5" s="755"/>
      <c r="D5" s="755"/>
      <c r="E5" s="755"/>
      <c r="F5" s="726"/>
    </row>
    <row r="6" spans="1:7" ht="12.75" customHeight="1" x14ac:dyDescent="0.25">
      <c r="A6" s="131"/>
      <c r="B6" s="756" t="s">
        <v>224</v>
      </c>
      <c r="C6" s="756"/>
      <c r="D6" s="756"/>
      <c r="E6" s="756"/>
      <c r="F6" s="756"/>
      <c r="G6" s="726"/>
    </row>
    <row r="7" spans="1:7" ht="30" customHeight="1" x14ac:dyDescent="0.25">
      <c r="A7" s="131"/>
      <c r="B7" s="562"/>
      <c r="C7" s="148"/>
      <c r="D7" s="752" t="s">
        <v>411</v>
      </c>
      <c r="E7" s="726"/>
      <c r="F7" s="726"/>
      <c r="G7" s="726"/>
    </row>
    <row r="8" spans="1:7" ht="0.75" hidden="1" customHeight="1" x14ac:dyDescent="0.3">
      <c r="A8" s="131"/>
      <c r="B8" s="563"/>
      <c r="C8" s="35"/>
      <c r="D8" s="722"/>
      <c r="E8" s="722"/>
      <c r="F8" s="722"/>
    </row>
    <row r="9" spans="1:7" ht="15.75" customHeight="1" x14ac:dyDescent="0.25">
      <c r="A9" s="131"/>
      <c r="B9" s="563"/>
      <c r="C9" s="720" t="s">
        <v>654</v>
      </c>
      <c r="D9" s="727"/>
      <c r="E9" s="727"/>
      <c r="F9" s="727"/>
      <c r="G9" s="726"/>
    </row>
    <row r="10" spans="1:7" ht="15.75" customHeight="1" x14ac:dyDescent="0.25">
      <c r="A10" s="112"/>
      <c r="B10" s="563"/>
      <c r="C10" s="112"/>
      <c r="D10" s="33"/>
      <c r="E10" s="33"/>
      <c r="F10" s="380"/>
    </row>
    <row r="11" spans="1:7" ht="34.5" customHeight="1" x14ac:dyDescent="0.3">
      <c r="A11" s="722" t="s">
        <v>712</v>
      </c>
      <c r="B11" s="722"/>
      <c r="C11" s="722"/>
      <c r="D11" s="722"/>
      <c r="E11" s="722"/>
      <c r="F11" s="722"/>
      <c r="G11" s="722"/>
    </row>
    <row r="12" spans="1:7" ht="47.25" customHeight="1" x14ac:dyDescent="0.3">
      <c r="A12" s="722" t="s">
        <v>636</v>
      </c>
      <c r="B12" s="722"/>
      <c r="C12" s="722"/>
      <c r="D12" s="722"/>
      <c r="E12" s="722"/>
      <c r="F12" s="722"/>
      <c r="G12" s="722"/>
    </row>
    <row r="13" spans="1:7" ht="15.75" customHeight="1" thickBot="1" x14ac:dyDescent="0.3">
      <c r="A13" s="36"/>
      <c r="B13" s="564"/>
      <c r="C13" s="37"/>
      <c r="D13" s="38"/>
      <c r="E13" s="38"/>
      <c r="F13" s="750" t="s">
        <v>354</v>
      </c>
      <c r="G13" s="750"/>
    </row>
    <row r="14" spans="1:7" ht="27.75" thickBot="1" x14ac:dyDescent="0.3">
      <c r="A14" s="514" t="s">
        <v>173</v>
      </c>
      <c r="B14" s="40" t="s">
        <v>225</v>
      </c>
      <c r="C14" s="40" t="s">
        <v>228</v>
      </c>
      <c r="D14" s="40" t="s">
        <v>229</v>
      </c>
      <c r="E14" s="40" t="s">
        <v>244</v>
      </c>
      <c r="F14" s="546" t="s">
        <v>606</v>
      </c>
      <c r="G14" s="547" t="s">
        <v>708</v>
      </c>
    </row>
    <row r="15" spans="1:7" ht="36" customHeight="1" x14ac:dyDescent="0.2">
      <c r="A15" s="515" t="s">
        <v>137</v>
      </c>
      <c r="B15" s="434">
        <v>726</v>
      </c>
      <c r="C15" s="154"/>
      <c r="D15" s="155"/>
      <c r="E15" s="155"/>
      <c r="F15" s="435">
        <f>F16+F80+F92+F100+F127+F157+F184+F192</f>
        <v>42763.1</v>
      </c>
      <c r="G15" s="436">
        <f>G16+G80+G92+G100+G127+G157+G184+G192+G200</f>
        <v>29353.200000000001</v>
      </c>
    </row>
    <row r="16" spans="1:7" ht="15.75" x14ac:dyDescent="0.2">
      <c r="A16" s="516" t="s">
        <v>161</v>
      </c>
      <c r="B16" s="403">
        <v>726</v>
      </c>
      <c r="C16" s="133" t="s">
        <v>226</v>
      </c>
      <c r="D16" s="133"/>
      <c r="E16" s="133"/>
      <c r="F16" s="379">
        <f>F17+F26+F56+F49+F63</f>
        <v>22789.8</v>
      </c>
      <c r="G16" s="203">
        <f>G17+G26+G56+G49+G63</f>
        <v>11777.6</v>
      </c>
    </row>
    <row r="17" spans="1:7" ht="63" x14ac:dyDescent="0.2">
      <c r="A17" s="179" t="s">
        <v>425</v>
      </c>
      <c r="B17" s="404">
        <v>726</v>
      </c>
      <c r="C17" s="133" t="s">
        <v>227</v>
      </c>
      <c r="D17" s="133"/>
      <c r="E17" s="133"/>
      <c r="F17" s="379">
        <f t="shared" ref="F17:G19" si="0">F18</f>
        <v>3036</v>
      </c>
      <c r="G17" s="203">
        <f t="shared" si="0"/>
        <v>1518</v>
      </c>
    </row>
    <row r="18" spans="1:7" ht="30.75" customHeight="1" x14ac:dyDescent="0.2">
      <c r="A18" s="187" t="s">
        <v>54</v>
      </c>
      <c r="B18" s="405">
        <v>726</v>
      </c>
      <c r="C18" s="151" t="s">
        <v>227</v>
      </c>
      <c r="D18" s="151" t="s">
        <v>245</v>
      </c>
      <c r="E18" s="151"/>
      <c r="F18" s="319">
        <f t="shared" si="0"/>
        <v>3036</v>
      </c>
      <c r="G18" s="205">
        <f t="shared" si="0"/>
        <v>1518</v>
      </c>
    </row>
    <row r="19" spans="1:7" ht="46.5" customHeight="1" x14ac:dyDescent="0.2">
      <c r="A19" s="517" t="s">
        <v>13</v>
      </c>
      <c r="B19" s="406">
        <v>726</v>
      </c>
      <c r="C19" s="156" t="s">
        <v>227</v>
      </c>
      <c r="D19" s="156" t="s">
        <v>246</v>
      </c>
      <c r="E19" s="156"/>
      <c r="F19" s="320">
        <f t="shared" si="0"/>
        <v>3036</v>
      </c>
      <c r="G19" s="204">
        <f t="shared" si="0"/>
        <v>1518</v>
      </c>
    </row>
    <row r="20" spans="1:7" ht="60" x14ac:dyDescent="0.2">
      <c r="A20" s="178" t="s">
        <v>14</v>
      </c>
      <c r="B20" s="408">
        <v>726</v>
      </c>
      <c r="C20" s="60" t="s">
        <v>227</v>
      </c>
      <c r="D20" s="60" t="s">
        <v>247</v>
      </c>
      <c r="E20" s="60"/>
      <c r="F20" s="320">
        <f>F22</f>
        <v>3036</v>
      </c>
      <c r="G20" s="204">
        <f>G22</f>
        <v>1518</v>
      </c>
    </row>
    <row r="21" spans="1:7" ht="30" x14ac:dyDescent="0.2">
      <c r="A21" s="178" t="s">
        <v>15</v>
      </c>
      <c r="B21" s="408">
        <v>726</v>
      </c>
      <c r="C21" s="60" t="s">
        <v>227</v>
      </c>
      <c r="D21" s="60" t="s">
        <v>248</v>
      </c>
      <c r="E21" s="60"/>
      <c r="F21" s="320">
        <f>F22</f>
        <v>3036</v>
      </c>
      <c r="G21" s="204">
        <f>G22</f>
        <v>1518</v>
      </c>
    </row>
    <row r="22" spans="1:7" ht="125.25" customHeight="1" x14ac:dyDescent="0.2">
      <c r="A22" s="178" t="s">
        <v>249</v>
      </c>
      <c r="B22" s="408">
        <v>726</v>
      </c>
      <c r="C22" s="60" t="s">
        <v>227</v>
      </c>
      <c r="D22" s="60" t="s">
        <v>248</v>
      </c>
      <c r="E22" s="60" t="s">
        <v>250</v>
      </c>
      <c r="F22" s="320">
        <f>F23</f>
        <v>3036</v>
      </c>
      <c r="G22" s="204">
        <f>G23</f>
        <v>1518</v>
      </c>
    </row>
    <row r="23" spans="1:7" ht="45" x14ac:dyDescent="0.2">
      <c r="A23" s="178" t="s">
        <v>269</v>
      </c>
      <c r="B23" s="408">
        <v>726</v>
      </c>
      <c r="C23" s="60" t="s">
        <v>227</v>
      </c>
      <c r="D23" s="60" t="s">
        <v>248</v>
      </c>
      <c r="E23" s="60" t="s">
        <v>270</v>
      </c>
      <c r="F23" s="320">
        <f>F24+F25</f>
        <v>3036</v>
      </c>
      <c r="G23" s="204">
        <f>G24+G25</f>
        <v>1518</v>
      </c>
    </row>
    <row r="24" spans="1:7" ht="45" x14ac:dyDescent="0.2">
      <c r="A24" s="178" t="s">
        <v>271</v>
      </c>
      <c r="B24" s="408">
        <v>726</v>
      </c>
      <c r="C24" s="60" t="s">
        <v>227</v>
      </c>
      <c r="D24" s="60" t="s">
        <v>248</v>
      </c>
      <c r="E24" s="60" t="s">
        <v>221</v>
      </c>
      <c r="F24" s="316">
        <v>2331.8000000000002</v>
      </c>
      <c r="G24" s="512">
        <v>1165.9000000000001</v>
      </c>
    </row>
    <row r="25" spans="1:7" ht="90" x14ac:dyDescent="0.2">
      <c r="A25" s="178" t="s">
        <v>273</v>
      </c>
      <c r="B25" s="408">
        <v>726</v>
      </c>
      <c r="C25" s="60" t="s">
        <v>227</v>
      </c>
      <c r="D25" s="60" t="s">
        <v>248</v>
      </c>
      <c r="E25" s="60" t="s">
        <v>272</v>
      </c>
      <c r="F25" s="316">
        <v>704.2</v>
      </c>
      <c r="G25" s="512">
        <v>352.1</v>
      </c>
    </row>
    <row r="26" spans="1:7" ht="117" customHeight="1" x14ac:dyDescent="0.2">
      <c r="A26" s="179" t="s">
        <v>421</v>
      </c>
      <c r="B26" s="404">
        <v>726</v>
      </c>
      <c r="C26" s="133" t="s">
        <v>220</v>
      </c>
      <c r="D26" s="133"/>
      <c r="E26" s="133"/>
      <c r="F26" s="379">
        <f>+F27</f>
        <v>15087.7</v>
      </c>
      <c r="G26" s="203">
        <f>+G27</f>
        <v>6344.1</v>
      </c>
    </row>
    <row r="27" spans="1:7" ht="34.5" customHeight="1" x14ac:dyDescent="0.2">
      <c r="A27" s="187" t="s">
        <v>54</v>
      </c>
      <c r="B27" s="404">
        <v>726</v>
      </c>
      <c r="C27" s="151" t="s">
        <v>220</v>
      </c>
      <c r="D27" s="151" t="s">
        <v>245</v>
      </c>
      <c r="E27" s="151"/>
      <c r="F27" s="319">
        <f>F28+F44</f>
        <v>15087.7</v>
      </c>
      <c r="G27" s="205">
        <f>G28+G44</f>
        <v>6344.1</v>
      </c>
    </row>
    <row r="28" spans="1:7" ht="63" x14ac:dyDescent="0.2">
      <c r="A28" s="517" t="s">
        <v>13</v>
      </c>
      <c r="B28" s="408">
        <v>726</v>
      </c>
      <c r="C28" s="156" t="s">
        <v>220</v>
      </c>
      <c r="D28" s="156" t="s">
        <v>246</v>
      </c>
      <c r="E28" s="156"/>
      <c r="F28" s="373">
        <f>F29</f>
        <v>15087</v>
      </c>
      <c r="G28" s="206">
        <f>G29</f>
        <v>6343.4</v>
      </c>
    </row>
    <row r="29" spans="1:7" ht="60" x14ac:dyDescent="0.2">
      <c r="A29" s="178" t="s">
        <v>14</v>
      </c>
      <c r="B29" s="408">
        <v>726</v>
      </c>
      <c r="C29" s="60" t="s">
        <v>220</v>
      </c>
      <c r="D29" s="60" t="s">
        <v>247</v>
      </c>
      <c r="E29" s="60"/>
      <c r="F29" s="373">
        <f>F30</f>
        <v>15087</v>
      </c>
      <c r="G29" s="206">
        <f>G30</f>
        <v>6343.4</v>
      </c>
    </row>
    <row r="30" spans="1:7" ht="30" x14ac:dyDescent="0.2">
      <c r="A30" s="178" t="s">
        <v>15</v>
      </c>
      <c r="B30" s="408">
        <v>726</v>
      </c>
      <c r="C30" s="60" t="s">
        <v>220</v>
      </c>
      <c r="D30" s="60" t="s">
        <v>248</v>
      </c>
      <c r="E30" s="60"/>
      <c r="F30" s="320">
        <f>F31+F35+F40</f>
        <v>15087</v>
      </c>
      <c r="G30" s="204">
        <f>G31+G35+G40</f>
        <v>6343.4</v>
      </c>
    </row>
    <row r="31" spans="1:7" ht="135" x14ac:dyDescent="0.2">
      <c r="A31" s="178" t="s">
        <v>249</v>
      </c>
      <c r="B31" s="408">
        <v>726</v>
      </c>
      <c r="C31" s="60" t="s">
        <v>220</v>
      </c>
      <c r="D31" s="60" t="s">
        <v>248</v>
      </c>
      <c r="E31" s="60" t="s">
        <v>250</v>
      </c>
      <c r="F31" s="320">
        <f>F32</f>
        <v>13734.7</v>
      </c>
      <c r="G31" s="204">
        <f>G32</f>
        <v>5941.4</v>
      </c>
    </row>
    <row r="32" spans="1:7" ht="45" x14ac:dyDescent="0.2">
      <c r="A32" s="178" t="s">
        <v>269</v>
      </c>
      <c r="B32" s="408">
        <v>726</v>
      </c>
      <c r="C32" s="60" t="s">
        <v>220</v>
      </c>
      <c r="D32" s="60" t="s">
        <v>248</v>
      </c>
      <c r="E32" s="60" t="s">
        <v>270</v>
      </c>
      <c r="F32" s="320">
        <f>F33++F34</f>
        <v>13734.7</v>
      </c>
      <c r="G32" s="204">
        <f>G33+G34</f>
        <v>5941.4</v>
      </c>
    </row>
    <row r="33" spans="1:7" ht="45" x14ac:dyDescent="0.2">
      <c r="A33" s="178" t="s">
        <v>271</v>
      </c>
      <c r="B33" s="408">
        <v>726</v>
      </c>
      <c r="C33" s="60" t="s">
        <v>220</v>
      </c>
      <c r="D33" s="60" t="s">
        <v>248</v>
      </c>
      <c r="E33" s="60" t="s">
        <v>221</v>
      </c>
      <c r="F33" s="316">
        <v>10440.5</v>
      </c>
      <c r="G33" s="204">
        <v>4948.1000000000004</v>
      </c>
    </row>
    <row r="34" spans="1:7" ht="90" x14ac:dyDescent="0.2">
      <c r="A34" s="178" t="s">
        <v>273</v>
      </c>
      <c r="B34" s="408">
        <v>726</v>
      </c>
      <c r="C34" s="60" t="s">
        <v>220</v>
      </c>
      <c r="D34" s="60" t="s">
        <v>248</v>
      </c>
      <c r="E34" s="60" t="s">
        <v>272</v>
      </c>
      <c r="F34" s="320">
        <v>3294.2</v>
      </c>
      <c r="G34" s="204">
        <v>993.3</v>
      </c>
    </row>
    <row r="35" spans="1:7" ht="60" x14ac:dyDescent="0.2">
      <c r="A35" s="178" t="s">
        <v>432</v>
      </c>
      <c r="B35" s="408">
        <v>726</v>
      </c>
      <c r="C35" s="60" t="s">
        <v>220</v>
      </c>
      <c r="D35" s="60" t="s">
        <v>248</v>
      </c>
      <c r="E35" s="60" t="s">
        <v>179</v>
      </c>
      <c r="F35" s="320">
        <f>F36</f>
        <v>1350.3</v>
      </c>
      <c r="G35" s="204">
        <f>G36</f>
        <v>400</v>
      </c>
    </row>
    <row r="36" spans="1:7" ht="60" x14ac:dyDescent="0.2">
      <c r="A36" s="178" t="s">
        <v>274</v>
      </c>
      <c r="B36" s="408">
        <v>726</v>
      </c>
      <c r="C36" s="60" t="s">
        <v>220</v>
      </c>
      <c r="D36" s="60" t="s">
        <v>248</v>
      </c>
      <c r="E36" s="60" t="s">
        <v>275</v>
      </c>
      <c r="F36" s="320">
        <f>F37+F38+F39</f>
        <v>1350.3</v>
      </c>
      <c r="G36" s="320">
        <f>G37+G38+G39</f>
        <v>400</v>
      </c>
    </row>
    <row r="37" spans="1:7" ht="45" hidden="1" x14ac:dyDescent="0.2">
      <c r="A37" s="392" t="s">
        <v>356</v>
      </c>
      <c r="B37" s="409">
        <v>726</v>
      </c>
      <c r="C37" s="311" t="s">
        <v>220</v>
      </c>
      <c r="D37" s="311" t="s">
        <v>248</v>
      </c>
      <c r="E37" s="311" t="s">
        <v>277</v>
      </c>
      <c r="F37" s="320">
        <v>0</v>
      </c>
      <c r="G37" s="204">
        <v>0</v>
      </c>
    </row>
    <row r="38" spans="1:7" ht="30" x14ac:dyDescent="0.2">
      <c r="A38" s="178" t="s">
        <v>433</v>
      </c>
      <c r="B38" s="408">
        <v>726</v>
      </c>
      <c r="C38" s="60" t="s">
        <v>220</v>
      </c>
      <c r="D38" s="60" t="s">
        <v>248</v>
      </c>
      <c r="E38" s="60" t="s">
        <v>223</v>
      </c>
      <c r="F38" s="320">
        <f>1304.8-254.5</f>
        <v>1050.3</v>
      </c>
      <c r="G38" s="204">
        <v>300</v>
      </c>
    </row>
    <row r="39" spans="1:7" ht="30" x14ac:dyDescent="0.2">
      <c r="A39" s="186" t="s">
        <v>579</v>
      </c>
      <c r="B39" s="265">
        <v>726</v>
      </c>
      <c r="C39" s="60" t="s">
        <v>220</v>
      </c>
      <c r="D39" s="60" t="s">
        <v>248</v>
      </c>
      <c r="E39" s="60" t="s">
        <v>578</v>
      </c>
      <c r="F39" s="320">
        <v>300</v>
      </c>
      <c r="G39" s="204">
        <v>100</v>
      </c>
    </row>
    <row r="40" spans="1:7" ht="15" x14ac:dyDescent="0.2">
      <c r="A40" s="178" t="s">
        <v>251</v>
      </c>
      <c r="B40" s="408">
        <v>726</v>
      </c>
      <c r="C40" s="60" t="s">
        <v>220</v>
      </c>
      <c r="D40" s="60" t="s">
        <v>248</v>
      </c>
      <c r="E40" s="60" t="s">
        <v>252</v>
      </c>
      <c r="F40" s="320">
        <f>F41</f>
        <v>2</v>
      </c>
      <c r="G40" s="204">
        <f>G41</f>
        <v>2</v>
      </c>
    </row>
    <row r="41" spans="1:7" ht="19.5" customHeight="1" x14ac:dyDescent="0.2">
      <c r="A41" s="178" t="s">
        <v>278</v>
      </c>
      <c r="B41" s="408">
        <v>726</v>
      </c>
      <c r="C41" s="60" t="s">
        <v>220</v>
      </c>
      <c r="D41" s="60" t="s">
        <v>248</v>
      </c>
      <c r="E41" s="60" t="s">
        <v>279</v>
      </c>
      <c r="F41" s="320">
        <f>F42+F43</f>
        <v>2</v>
      </c>
      <c r="G41" s="204">
        <f>G42+G43</f>
        <v>2</v>
      </c>
    </row>
    <row r="42" spans="1:7" ht="30" x14ac:dyDescent="0.2">
      <c r="A42" s="178" t="s">
        <v>289</v>
      </c>
      <c r="B42" s="408">
        <v>726</v>
      </c>
      <c r="C42" s="60" t="s">
        <v>220</v>
      </c>
      <c r="D42" s="60" t="s">
        <v>248</v>
      </c>
      <c r="E42" s="60" t="s">
        <v>280</v>
      </c>
      <c r="F42" s="320">
        <v>1</v>
      </c>
      <c r="G42" s="204">
        <v>1</v>
      </c>
    </row>
    <row r="43" spans="1:7" ht="15" x14ac:dyDescent="0.2">
      <c r="A43" s="178" t="s">
        <v>296</v>
      </c>
      <c r="B43" s="408">
        <v>726</v>
      </c>
      <c r="C43" s="60" t="s">
        <v>220</v>
      </c>
      <c r="D43" s="60" t="s">
        <v>248</v>
      </c>
      <c r="E43" s="60" t="s">
        <v>295</v>
      </c>
      <c r="F43" s="320">
        <v>1</v>
      </c>
      <c r="G43" s="204">
        <v>1</v>
      </c>
    </row>
    <row r="44" spans="1:7" ht="63" x14ac:dyDescent="0.2">
      <c r="A44" s="517" t="s">
        <v>17</v>
      </c>
      <c r="B44" s="408">
        <v>726</v>
      </c>
      <c r="C44" s="60" t="s">
        <v>220</v>
      </c>
      <c r="D44" s="156" t="s">
        <v>281</v>
      </c>
      <c r="E44" s="156" t="s">
        <v>177</v>
      </c>
      <c r="F44" s="373">
        <f>F45</f>
        <v>0.7</v>
      </c>
      <c r="G44" s="206">
        <f>G45</f>
        <v>0.7</v>
      </c>
    </row>
    <row r="45" spans="1:7" ht="179.25" customHeight="1" x14ac:dyDescent="0.2">
      <c r="A45" s="178" t="s">
        <v>576</v>
      </c>
      <c r="B45" s="408">
        <v>726</v>
      </c>
      <c r="C45" s="60" t="s">
        <v>220</v>
      </c>
      <c r="D45" s="60" t="s">
        <v>253</v>
      </c>
      <c r="E45" s="60"/>
      <c r="F45" s="320">
        <f t="shared" ref="F45:G47" si="1">F46</f>
        <v>0.7</v>
      </c>
      <c r="G45" s="204">
        <f t="shared" si="1"/>
        <v>0.7</v>
      </c>
    </row>
    <row r="46" spans="1:7" ht="60" x14ac:dyDescent="0.2">
      <c r="A46" s="178" t="s">
        <v>432</v>
      </c>
      <c r="B46" s="408">
        <v>726</v>
      </c>
      <c r="C46" s="60" t="s">
        <v>220</v>
      </c>
      <c r="D46" s="60" t="s">
        <v>253</v>
      </c>
      <c r="E46" s="60" t="s">
        <v>179</v>
      </c>
      <c r="F46" s="320">
        <f t="shared" si="1"/>
        <v>0.7</v>
      </c>
      <c r="G46" s="204">
        <f t="shared" si="1"/>
        <v>0.7</v>
      </c>
    </row>
    <row r="47" spans="1:7" ht="60" x14ac:dyDescent="0.2">
      <c r="A47" s="178" t="s">
        <v>274</v>
      </c>
      <c r="B47" s="408">
        <v>726</v>
      </c>
      <c r="C47" s="60" t="s">
        <v>220</v>
      </c>
      <c r="D47" s="60" t="s">
        <v>253</v>
      </c>
      <c r="E47" s="60" t="s">
        <v>275</v>
      </c>
      <c r="F47" s="320">
        <f t="shared" si="1"/>
        <v>0.7</v>
      </c>
      <c r="G47" s="204">
        <f t="shared" si="1"/>
        <v>0.7</v>
      </c>
    </row>
    <row r="48" spans="1:7" ht="30" x14ac:dyDescent="0.2">
      <c r="A48" s="178" t="s">
        <v>433</v>
      </c>
      <c r="B48" s="408">
        <v>726</v>
      </c>
      <c r="C48" s="60" t="s">
        <v>220</v>
      </c>
      <c r="D48" s="60" t="s">
        <v>253</v>
      </c>
      <c r="E48" s="60" t="s">
        <v>223</v>
      </c>
      <c r="F48" s="320">
        <v>0.7</v>
      </c>
      <c r="G48" s="204">
        <v>0.7</v>
      </c>
    </row>
    <row r="49" spans="1:7" ht="31.5" hidden="1" x14ac:dyDescent="0.2">
      <c r="A49" s="518" t="s">
        <v>183</v>
      </c>
      <c r="B49" s="410">
        <v>726</v>
      </c>
      <c r="C49" s="478" t="s">
        <v>301</v>
      </c>
      <c r="D49" s="478"/>
      <c r="E49" s="478"/>
      <c r="F49" s="503">
        <f t="shared" ref="F49:G54" si="2">F50</f>
        <v>0</v>
      </c>
      <c r="G49" s="509">
        <f t="shared" si="2"/>
        <v>0</v>
      </c>
    </row>
    <row r="50" spans="1:7" ht="51" hidden="1" customHeight="1" x14ac:dyDescent="0.2">
      <c r="A50" s="519" t="s">
        <v>54</v>
      </c>
      <c r="B50" s="410">
        <v>726</v>
      </c>
      <c r="C50" s="438" t="s">
        <v>301</v>
      </c>
      <c r="D50" s="438" t="s">
        <v>245</v>
      </c>
      <c r="E50" s="311"/>
      <c r="F50" s="500">
        <f t="shared" si="2"/>
        <v>0</v>
      </c>
      <c r="G50" s="493">
        <f t="shared" si="2"/>
        <v>0</v>
      </c>
    </row>
    <row r="51" spans="1:7" ht="63" hidden="1" x14ac:dyDescent="0.2">
      <c r="A51" s="519" t="s">
        <v>13</v>
      </c>
      <c r="B51" s="409">
        <v>726</v>
      </c>
      <c r="C51" s="438" t="s">
        <v>301</v>
      </c>
      <c r="D51" s="438" t="s">
        <v>246</v>
      </c>
      <c r="E51" s="311"/>
      <c r="F51" s="495">
        <f t="shared" si="2"/>
        <v>0</v>
      </c>
      <c r="G51" s="494">
        <f t="shared" si="2"/>
        <v>0</v>
      </c>
    </row>
    <row r="52" spans="1:7" ht="60" hidden="1" x14ac:dyDescent="0.2">
      <c r="A52" s="392" t="s">
        <v>14</v>
      </c>
      <c r="B52" s="409">
        <v>726</v>
      </c>
      <c r="C52" s="311" t="s">
        <v>301</v>
      </c>
      <c r="D52" s="311" t="s">
        <v>247</v>
      </c>
      <c r="E52" s="311"/>
      <c r="F52" s="495">
        <f t="shared" si="2"/>
        <v>0</v>
      </c>
      <c r="G52" s="494">
        <f t="shared" si="2"/>
        <v>0</v>
      </c>
    </row>
    <row r="53" spans="1:7" ht="30" hidden="1" x14ac:dyDescent="0.2">
      <c r="A53" s="520" t="s">
        <v>563</v>
      </c>
      <c r="B53" s="409">
        <v>726</v>
      </c>
      <c r="C53" s="311" t="s">
        <v>301</v>
      </c>
      <c r="D53" s="510" t="s">
        <v>302</v>
      </c>
      <c r="E53" s="311" t="s">
        <v>177</v>
      </c>
      <c r="F53" s="495">
        <f t="shared" si="2"/>
        <v>0</v>
      </c>
      <c r="G53" s="494">
        <f t="shared" si="2"/>
        <v>0</v>
      </c>
    </row>
    <row r="54" spans="1:7" ht="30" hidden="1" x14ac:dyDescent="0.2">
      <c r="A54" s="520" t="s">
        <v>251</v>
      </c>
      <c r="B54" s="409">
        <v>726</v>
      </c>
      <c r="C54" s="311" t="s">
        <v>301</v>
      </c>
      <c r="D54" s="510" t="s">
        <v>302</v>
      </c>
      <c r="E54" s="511" t="s">
        <v>252</v>
      </c>
      <c r="F54" s="495">
        <f t="shared" si="2"/>
        <v>0</v>
      </c>
      <c r="G54" s="494">
        <f t="shared" si="2"/>
        <v>0</v>
      </c>
    </row>
    <row r="55" spans="1:7" ht="30" hidden="1" x14ac:dyDescent="0.2">
      <c r="A55" s="520" t="s">
        <v>564</v>
      </c>
      <c r="B55" s="409">
        <v>726</v>
      </c>
      <c r="C55" s="311" t="s">
        <v>301</v>
      </c>
      <c r="D55" s="510" t="s">
        <v>302</v>
      </c>
      <c r="E55" s="311" t="s">
        <v>562</v>
      </c>
      <c r="F55" s="495">
        <v>0</v>
      </c>
      <c r="G55" s="494">
        <v>0</v>
      </c>
    </row>
    <row r="56" spans="1:7" ht="15.75" x14ac:dyDescent="0.2">
      <c r="A56" s="179" t="s">
        <v>186</v>
      </c>
      <c r="B56" s="404">
        <v>726</v>
      </c>
      <c r="C56" s="133" t="s">
        <v>230</v>
      </c>
      <c r="D56" s="133"/>
      <c r="E56" s="133"/>
      <c r="F56" s="379">
        <f t="shared" ref="F56:G61" si="3">F57</f>
        <v>100</v>
      </c>
      <c r="G56" s="203">
        <f t="shared" si="3"/>
        <v>100</v>
      </c>
    </row>
    <row r="57" spans="1:7" ht="47.25" x14ac:dyDescent="0.2">
      <c r="A57" s="187" t="s">
        <v>54</v>
      </c>
      <c r="B57" s="404">
        <v>726</v>
      </c>
      <c r="C57" s="151" t="s">
        <v>230</v>
      </c>
      <c r="D57" s="151" t="s">
        <v>245</v>
      </c>
      <c r="E57" s="151"/>
      <c r="F57" s="319">
        <f t="shared" si="3"/>
        <v>100</v>
      </c>
      <c r="G57" s="205">
        <f t="shared" si="3"/>
        <v>100</v>
      </c>
    </row>
    <row r="58" spans="1:7" ht="63" x14ac:dyDescent="0.2">
      <c r="A58" s="517" t="s">
        <v>13</v>
      </c>
      <c r="B58" s="408">
        <v>726</v>
      </c>
      <c r="C58" s="156" t="s">
        <v>230</v>
      </c>
      <c r="D58" s="156" t="s">
        <v>246</v>
      </c>
      <c r="E58" s="156"/>
      <c r="F58" s="320">
        <f t="shared" si="3"/>
        <v>100</v>
      </c>
      <c r="G58" s="204">
        <f t="shared" si="3"/>
        <v>100</v>
      </c>
    </row>
    <row r="59" spans="1:7" ht="60" x14ac:dyDescent="0.2">
      <c r="A59" s="178" t="s">
        <v>14</v>
      </c>
      <c r="B59" s="408">
        <v>726</v>
      </c>
      <c r="C59" s="60" t="s">
        <v>230</v>
      </c>
      <c r="D59" s="60" t="s">
        <v>247</v>
      </c>
      <c r="E59" s="60"/>
      <c r="F59" s="320">
        <f t="shared" si="3"/>
        <v>100</v>
      </c>
      <c r="G59" s="204">
        <f t="shared" si="3"/>
        <v>100</v>
      </c>
    </row>
    <row r="60" spans="1:7" ht="30" x14ac:dyDescent="0.2">
      <c r="A60" s="178" t="s">
        <v>304</v>
      </c>
      <c r="B60" s="408">
        <v>726</v>
      </c>
      <c r="C60" s="60" t="s">
        <v>230</v>
      </c>
      <c r="D60" s="60" t="s">
        <v>305</v>
      </c>
      <c r="E60" s="60"/>
      <c r="F60" s="320">
        <f t="shared" si="3"/>
        <v>100</v>
      </c>
      <c r="G60" s="204">
        <f t="shared" si="3"/>
        <v>100</v>
      </c>
    </row>
    <row r="61" spans="1:7" ht="15" x14ac:dyDescent="0.2">
      <c r="A61" s="178" t="s">
        <v>251</v>
      </c>
      <c r="B61" s="408">
        <v>726</v>
      </c>
      <c r="C61" s="60" t="s">
        <v>230</v>
      </c>
      <c r="D61" s="60" t="s">
        <v>305</v>
      </c>
      <c r="E61" s="60" t="s">
        <v>252</v>
      </c>
      <c r="F61" s="320">
        <f t="shared" si="3"/>
        <v>100</v>
      </c>
      <c r="G61" s="204">
        <f t="shared" si="3"/>
        <v>100</v>
      </c>
    </row>
    <row r="62" spans="1:7" ht="15" x14ac:dyDescent="0.2">
      <c r="A62" s="178" t="s">
        <v>282</v>
      </c>
      <c r="B62" s="408">
        <v>726</v>
      </c>
      <c r="C62" s="60" t="s">
        <v>230</v>
      </c>
      <c r="D62" s="60" t="s">
        <v>305</v>
      </c>
      <c r="E62" s="60" t="s">
        <v>283</v>
      </c>
      <c r="F62" s="320">
        <v>100</v>
      </c>
      <c r="G62" s="259">
        <v>100</v>
      </c>
    </row>
    <row r="63" spans="1:7" ht="35.25" customHeight="1" x14ac:dyDescent="0.2">
      <c r="A63" s="179" t="s">
        <v>399</v>
      </c>
      <c r="B63" s="404">
        <v>726</v>
      </c>
      <c r="C63" s="133" t="s">
        <v>400</v>
      </c>
      <c r="D63" s="133"/>
      <c r="E63" s="133"/>
      <c r="F63" s="379">
        <f>F64</f>
        <v>4566.1000000000004</v>
      </c>
      <c r="G63" s="203">
        <f>G64</f>
        <v>3815.5</v>
      </c>
    </row>
    <row r="64" spans="1:7" ht="48" customHeight="1" x14ac:dyDescent="0.2">
      <c r="A64" s="187" t="s">
        <v>54</v>
      </c>
      <c r="B64" s="404">
        <v>726</v>
      </c>
      <c r="C64" s="151" t="s">
        <v>400</v>
      </c>
      <c r="D64" s="151" t="s">
        <v>245</v>
      </c>
      <c r="E64" s="151"/>
      <c r="F64" s="319">
        <f t="shared" ref="F64:F65" si="4">F65</f>
        <v>4566.1000000000004</v>
      </c>
      <c r="G64" s="205">
        <f>G65</f>
        <v>3815.5</v>
      </c>
    </row>
    <row r="65" spans="1:7" ht="60" x14ac:dyDescent="0.2">
      <c r="A65" s="178" t="s">
        <v>13</v>
      </c>
      <c r="B65" s="408">
        <v>726</v>
      </c>
      <c r="C65" s="60" t="s">
        <v>400</v>
      </c>
      <c r="D65" s="60" t="s">
        <v>246</v>
      </c>
      <c r="E65" s="60"/>
      <c r="F65" s="320">
        <f t="shared" si="4"/>
        <v>4566.1000000000004</v>
      </c>
      <c r="G65" s="204">
        <f>G66</f>
        <v>3815.5</v>
      </c>
    </row>
    <row r="66" spans="1:7" ht="60" x14ac:dyDescent="0.2">
      <c r="A66" s="178" t="s">
        <v>14</v>
      </c>
      <c r="B66" s="408">
        <v>726</v>
      </c>
      <c r="C66" s="60" t="s">
        <v>400</v>
      </c>
      <c r="D66" s="60" t="s">
        <v>247</v>
      </c>
      <c r="E66" s="60"/>
      <c r="F66" s="320">
        <f>F67</f>
        <v>4566.1000000000004</v>
      </c>
      <c r="G66" s="204">
        <f>G67</f>
        <v>3815.5</v>
      </c>
    </row>
    <row r="67" spans="1:7" ht="60" x14ac:dyDescent="0.2">
      <c r="A67" s="178" t="s">
        <v>390</v>
      </c>
      <c r="B67" s="408">
        <v>726</v>
      </c>
      <c r="C67" s="60" t="s">
        <v>400</v>
      </c>
      <c r="D67" s="60" t="s">
        <v>262</v>
      </c>
      <c r="E67" s="60"/>
      <c r="F67" s="320">
        <f>F68+F72+F76</f>
        <v>4566.1000000000004</v>
      </c>
      <c r="G67" s="204">
        <f>G68+G72+G77</f>
        <v>3815.5</v>
      </c>
    </row>
    <row r="68" spans="1:7" ht="135" x14ac:dyDescent="0.2">
      <c r="A68" s="178" t="s">
        <v>249</v>
      </c>
      <c r="B68" s="408">
        <v>726</v>
      </c>
      <c r="C68" s="60" t="s">
        <v>400</v>
      </c>
      <c r="D68" s="60" t="s">
        <v>262</v>
      </c>
      <c r="E68" s="60" t="s">
        <v>250</v>
      </c>
      <c r="F68" s="320">
        <f>F69</f>
        <v>4225.1000000000004</v>
      </c>
      <c r="G68" s="204">
        <f>G69</f>
        <v>3697</v>
      </c>
    </row>
    <row r="69" spans="1:7" ht="30" x14ac:dyDescent="0.2">
      <c r="A69" s="178" t="s">
        <v>284</v>
      </c>
      <c r="B69" s="408">
        <v>726</v>
      </c>
      <c r="C69" s="60" t="s">
        <v>400</v>
      </c>
      <c r="D69" s="60" t="s">
        <v>262</v>
      </c>
      <c r="E69" s="60" t="s">
        <v>285</v>
      </c>
      <c r="F69" s="320">
        <f>F70+F71</f>
        <v>4225.1000000000004</v>
      </c>
      <c r="G69" s="204">
        <f>G70+G71</f>
        <v>3697</v>
      </c>
    </row>
    <row r="70" spans="1:7" ht="15" x14ac:dyDescent="0.2">
      <c r="A70" s="178" t="s">
        <v>430</v>
      </c>
      <c r="B70" s="408">
        <v>726</v>
      </c>
      <c r="C70" s="60" t="s">
        <v>400</v>
      </c>
      <c r="D70" s="60" t="s">
        <v>262</v>
      </c>
      <c r="E70" s="60" t="s">
        <v>286</v>
      </c>
      <c r="F70" s="316">
        <v>3245.1</v>
      </c>
      <c r="G70" s="204">
        <v>2839.5</v>
      </c>
    </row>
    <row r="71" spans="1:7" ht="75" x14ac:dyDescent="0.2">
      <c r="A71" s="178" t="s">
        <v>431</v>
      </c>
      <c r="B71" s="408">
        <v>726</v>
      </c>
      <c r="C71" s="60" t="s">
        <v>400</v>
      </c>
      <c r="D71" s="60" t="s">
        <v>262</v>
      </c>
      <c r="E71" s="60" t="s">
        <v>288</v>
      </c>
      <c r="F71" s="320">
        <f>F70*0.302</f>
        <v>980</v>
      </c>
      <c r="G71" s="204">
        <f>G70*0.302</f>
        <v>857.5</v>
      </c>
    </row>
    <row r="72" spans="1:7" ht="60" x14ac:dyDescent="0.2">
      <c r="A72" s="178" t="s">
        <v>432</v>
      </c>
      <c r="B72" s="408">
        <v>726</v>
      </c>
      <c r="C72" s="60" t="s">
        <v>400</v>
      </c>
      <c r="D72" s="60" t="s">
        <v>262</v>
      </c>
      <c r="E72" s="60" t="s">
        <v>179</v>
      </c>
      <c r="F72" s="320">
        <f>F73</f>
        <v>340</v>
      </c>
      <c r="G72" s="204">
        <f>G73</f>
        <v>117.5</v>
      </c>
    </row>
    <row r="73" spans="1:7" ht="60" x14ac:dyDescent="0.2">
      <c r="A73" s="178" t="s">
        <v>274</v>
      </c>
      <c r="B73" s="408">
        <v>726</v>
      </c>
      <c r="C73" s="60" t="s">
        <v>400</v>
      </c>
      <c r="D73" s="60" t="s">
        <v>262</v>
      </c>
      <c r="E73" s="60" t="s">
        <v>275</v>
      </c>
      <c r="F73" s="320">
        <f>F74+F75</f>
        <v>340</v>
      </c>
      <c r="G73" s="204">
        <f>G75</f>
        <v>117.5</v>
      </c>
    </row>
    <row r="74" spans="1:7" ht="60" hidden="1" x14ac:dyDescent="0.2">
      <c r="A74" s="392" t="s">
        <v>276</v>
      </c>
      <c r="B74" s="409">
        <v>726</v>
      </c>
      <c r="C74" s="311" t="s">
        <v>238</v>
      </c>
      <c r="D74" s="311" t="s">
        <v>262</v>
      </c>
      <c r="E74" s="311" t="s">
        <v>277</v>
      </c>
      <c r="F74" s="320">
        <v>0</v>
      </c>
      <c r="G74" s="204"/>
    </row>
    <row r="75" spans="1:7" ht="30" x14ac:dyDescent="0.2">
      <c r="A75" s="178" t="s">
        <v>433</v>
      </c>
      <c r="B75" s="408">
        <v>726</v>
      </c>
      <c r="C75" s="60" t="s">
        <v>400</v>
      </c>
      <c r="D75" s="60" t="s">
        <v>262</v>
      </c>
      <c r="E75" s="60" t="s">
        <v>223</v>
      </c>
      <c r="F75" s="320">
        <v>340</v>
      </c>
      <c r="G75" s="204">
        <v>117.5</v>
      </c>
    </row>
    <row r="76" spans="1:7" ht="15" x14ac:dyDescent="0.2">
      <c r="A76" s="178" t="s">
        <v>251</v>
      </c>
      <c r="B76" s="408">
        <v>726</v>
      </c>
      <c r="C76" s="60" t="s">
        <v>400</v>
      </c>
      <c r="D76" s="60" t="s">
        <v>262</v>
      </c>
      <c r="E76" s="60" t="s">
        <v>252</v>
      </c>
      <c r="F76" s="320">
        <f>F77</f>
        <v>1</v>
      </c>
      <c r="G76" s="204">
        <f>G77</f>
        <v>1</v>
      </c>
    </row>
    <row r="77" spans="1:7" ht="30" x14ac:dyDescent="0.2">
      <c r="A77" s="178" t="s">
        <v>278</v>
      </c>
      <c r="B77" s="408">
        <v>726</v>
      </c>
      <c r="C77" s="60" t="s">
        <v>400</v>
      </c>
      <c r="D77" s="60" t="s">
        <v>262</v>
      </c>
      <c r="E77" s="60" t="s">
        <v>279</v>
      </c>
      <c r="F77" s="320">
        <f>F78+F79</f>
        <v>1</v>
      </c>
      <c r="G77" s="204">
        <f>G79</f>
        <v>1</v>
      </c>
    </row>
    <row r="78" spans="1:7" ht="30" hidden="1" x14ac:dyDescent="0.2">
      <c r="A78" s="392" t="s">
        <v>289</v>
      </c>
      <c r="B78" s="409">
        <v>726</v>
      </c>
      <c r="C78" s="311" t="s">
        <v>400</v>
      </c>
      <c r="D78" s="311" t="s">
        <v>262</v>
      </c>
      <c r="E78" s="311" t="s">
        <v>280</v>
      </c>
      <c r="F78" s="320">
        <v>0</v>
      </c>
      <c r="G78" s="204"/>
    </row>
    <row r="79" spans="1:7" ht="15" x14ac:dyDescent="0.2">
      <c r="A79" s="178" t="s">
        <v>296</v>
      </c>
      <c r="B79" s="408">
        <v>726</v>
      </c>
      <c r="C79" s="60" t="s">
        <v>400</v>
      </c>
      <c r="D79" s="60" t="s">
        <v>262</v>
      </c>
      <c r="E79" s="60" t="s">
        <v>295</v>
      </c>
      <c r="F79" s="320">
        <f>0.5+0.2+0.3</f>
        <v>1</v>
      </c>
      <c r="G79" s="204">
        <v>1</v>
      </c>
    </row>
    <row r="80" spans="1:7" ht="15.75" x14ac:dyDescent="0.2">
      <c r="A80" s="179" t="s">
        <v>198</v>
      </c>
      <c r="B80" s="404">
        <v>726</v>
      </c>
      <c r="C80" s="133" t="s">
        <v>231</v>
      </c>
      <c r="D80" s="133"/>
      <c r="E80" s="133"/>
      <c r="F80" s="379">
        <f>F81</f>
        <v>454.9</v>
      </c>
      <c r="G80" s="203">
        <f>G81</f>
        <v>471.8</v>
      </c>
    </row>
    <row r="81" spans="1:7" ht="31.5" x14ac:dyDescent="0.2">
      <c r="A81" s="179" t="s">
        <v>196</v>
      </c>
      <c r="B81" s="404">
        <v>726</v>
      </c>
      <c r="C81" s="133" t="s">
        <v>232</v>
      </c>
      <c r="D81" s="133"/>
      <c r="E81" s="133"/>
      <c r="F81" s="379">
        <f>F84</f>
        <v>454.9</v>
      </c>
      <c r="G81" s="203">
        <f>G84</f>
        <v>471.8</v>
      </c>
    </row>
    <row r="82" spans="1:7" ht="47.25" x14ac:dyDescent="0.2">
      <c r="A82" s="187" t="s">
        <v>54</v>
      </c>
      <c r="B82" s="404">
        <v>726</v>
      </c>
      <c r="C82" s="151" t="s">
        <v>232</v>
      </c>
      <c r="D82" s="151" t="s">
        <v>245</v>
      </c>
      <c r="E82" s="151"/>
      <c r="F82" s="319">
        <f>F83</f>
        <v>454.9</v>
      </c>
      <c r="G82" s="205">
        <f>G83</f>
        <v>471.8</v>
      </c>
    </row>
    <row r="83" spans="1:7" ht="63" x14ac:dyDescent="0.2">
      <c r="A83" s="517" t="s">
        <v>16</v>
      </c>
      <c r="B83" s="408">
        <v>726</v>
      </c>
      <c r="C83" s="156" t="s">
        <v>232</v>
      </c>
      <c r="D83" s="156" t="s">
        <v>254</v>
      </c>
      <c r="E83" s="156"/>
      <c r="F83" s="373">
        <f>F84</f>
        <v>454.9</v>
      </c>
      <c r="G83" s="206">
        <f>G84</f>
        <v>471.8</v>
      </c>
    </row>
    <row r="84" spans="1:7" ht="60" x14ac:dyDescent="0.2">
      <c r="A84" s="178" t="s">
        <v>197</v>
      </c>
      <c r="B84" s="408">
        <v>726</v>
      </c>
      <c r="C84" s="60" t="s">
        <v>232</v>
      </c>
      <c r="D84" s="60" t="s">
        <v>255</v>
      </c>
      <c r="E84" s="60"/>
      <c r="F84" s="320">
        <f>F85+F89</f>
        <v>454.9</v>
      </c>
      <c r="G84" s="204">
        <f>G85+G89</f>
        <v>471.8</v>
      </c>
    </row>
    <row r="85" spans="1:7" ht="126" customHeight="1" x14ac:dyDescent="0.2">
      <c r="A85" s="178" t="s">
        <v>249</v>
      </c>
      <c r="B85" s="408">
        <v>726</v>
      </c>
      <c r="C85" s="60" t="s">
        <v>232</v>
      </c>
      <c r="D85" s="60" t="s">
        <v>255</v>
      </c>
      <c r="E85" s="60" t="s">
        <v>250</v>
      </c>
      <c r="F85" s="320">
        <f>F86</f>
        <v>450.7</v>
      </c>
      <c r="G85" s="204">
        <f>G86</f>
        <v>467.6</v>
      </c>
    </row>
    <row r="86" spans="1:7" ht="45" x14ac:dyDescent="0.2">
      <c r="A86" s="178" t="s">
        <v>269</v>
      </c>
      <c r="B86" s="408">
        <v>726</v>
      </c>
      <c r="C86" s="60" t="s">
        <v>232</v>
      </c>
      <c r="D86" s="60" t="s">
        <v>255</v>
      </c>
      <c r="E86" s="60" t="s">
        <v>270</v>
      </c>
      <c r="F86" s="320">
        <f>F87+F88</f>
        <v>450.7</v>
      </c>
      <c r="G86" s="204">
        <f>G87+G88</f>
        <v>467.6</v>
      </c>
    </row>
    <row r="87" spans="1:7" ht="45" x14ac:dyDescent="0.2">
      <c r="A87" s="178" t="s">
        <v>271</v>
      </c>
      <c r="B87" s="237">
        <v>726</v>
      </c>
      <c r="C87" s="171" t="s">
        <v>232</v>
      </c>
      <c r="D87" s="171" t="s">
        <v>255</v>
      </c>
      <c r="E87" s="171" t="s">
        <v>221</v>
      </c>
      <c r="F87" s="316">
        <v>350.5</v>
      </c>
      <c r="G87" s="508">
        <v>366.1</v>
      </c>
    </row>
    <row r="88" spans="1:7" ht="90" x14ac:dyDescent="0.2">
      <c r="A88" s="178" t="s">
        <v>273</v>
      </c>
      <c r="B88" s="408">
        <v>726</v>
      </c>
      <c r="C88" s="60" t="s">
        <v>232</v>
      </c>
      <c r="D88" s="60" t="s">
        <v>255</v>
      </c>
      <c r="E88" s="60" t="s">
        <v>272</v>
      </c>
      <c r="F88" s="316">
        <v>100.2</v>
      </c>
      <c r="G88" s="204">
        <v>101.5</v>
      </c>
    </row>
    <row r="89" spans="1:7" ht="60" x14ac:dyDescent="0.2">
      <c r="A89" s="178" t="s">
        <v>432</v>
      </c>
      <c r="B89" s="408">
        <v>726</v>
      </c>
      <c r="C89" s="60" t="s">
        <v>232</v>
      </c>
      <c r="D89" s="60" t="s">
        <v>255</v>
      </c>
      <c r="E89" s="60" t="s">
        <v>179</v>
      </c>
      <c r="F89" s="320">
        <f>F90</f>
        <v>4.2</v>
      </c>
      <c r="G89" s="204">
        <f>G90</f>
        <v>4.2</v>
      </c>
    </row>
    <row r="90" spans="1:7" ht="60" x14ac:dyDescent="0.2">
      <c r="A90" s="178" t="s">
        <v>274</v>
      </c>
      <c r="B90" s="408">
        <v>726</v>
      </c>
      <c r="C90" s="60" t="s">
        <v>232</v>
      </c>
      <c r="D90" s="60" t="s">
        <v>255</v>
      </c>
      <c r="E90" s="60" t="s">
        <v>275</v>
      </c>
      <c r="F90" s="320">
        <f>F91</f>
        <v>4.2</v>
      </c>
      <c r="G90" s="204">
        <f>G91</f>
        <v>4.2</v>
      </c>
    </row>
    <row r="91" spans="1:7" ht="30" x14ac:dyDescent="0.2">
      <c r="A91" s="178" t="s">
        <v>433</v>
      </c>
      <c r="B91" s="408">
        <v>726</v>
      </c>
      <c r="C91" s="60" t="s">
        <v>232</v>
      </c>
      <c r="D91" s="60" t="s">
        <v>255</v>
      </c>
      <c r="E91" s="60" t="s">
        <v>223</v>
      </c>
      <c r="F91" s="320">
        <v>4.2</v>
      </c>
      <c r="G91" s="259">
        <v>4.2</v>
      </c>
    </row>
    <row r="92" spans="1:7" ht="47.25" hidden="1" x14ac:dyDescent="0.2">
      <c r="A92" s="694" t="s">
        <v>63</v>
      </c>
      <c r="B92" s="658">
        <v>726</v>
      </c>
      <c r="C92" s="695" t="s">
        <v>233</v>
      </c>
      <c r="D92" s="365"/>
      <c r="E92" s="695"/>
      <c r="F92" s="660">
        <f>F93</f>
        <v>0</v>
      </c>
      <c r="G92" s="696">
        <f>G93</f>
        <v>0</v>
      </c>
    </row>
    <row r="93" spans="1:7" ht="31.5" hidden="1" x14ac:dyDescent="0.2">
      <c r="A93" s="697" t="s">
        <v>62</v>
      </c>
      <c r="B93" s="658">
        <v>726</v>
      </c>
      <c r="C93" s="365" t="s">
        <v>126</v>
      </c>
      <c r="D93" s="365"/>
      <c r="E93" s="695"/>
      <c r="F93" s="660">
        <f>F95</f>
        <v>0</v>
      </c>
      <c r="G93" s="601">
        <f>G95</f>
        <v>0</v>
      </c>
    </row>
    <row r="94" spans="1:7" ht="15.75" hidden="1" x14ac:dyDescent="0.2">
      <c r="A94" s="698" t="s">
        <v>168</v>
      </c>
      <c r="B94" s="658">
        <v>726</v>
      </c>
      <c r="C94" s="599" t="s">
        <v>126</v>
      </c>
      <c r="D94" s="599" t="s">
        <v>256</v>
      </c>
      <c r="E94" s="659"/>
      <c r="F94" s="600">
        <f t="shared" ref="F94:G98" si="5">F95</f>
        <v>0</v>
      </c>
      <c r="G94" s="672">
        <f t="shared" si="5"/>
        <v>0</v>
      </c>
    </row>
    <row r="95" spans="1:7" ht="110.25" hidden="1" x14ac:dyDescent="0.2">
      <c r="A95" s="678" t="s">
        <v>434</v>
      </c>
      <c r="B95" s="658">
        <v>726</v>
      </c>
      <c r="C95" s="599" t="s">
        <v>126</v>
      </c>
      <c r="D95" s="659" t="s">
        <v>257</v>
      </c>
      <c r="E95" s="659"/>
      <c r="F95" s="600">
        <f t="shared" si="5"/>
        <v>0</v>
      </c>
      <c r="G95" s="672">
        <f t="shared" si="5"/>
        <v>0</v>
      </c>
    </row>
    <row r="96" spans="1:7" ht="45" hidden="1" x14ac:dyDescent="0.2">
      <c r="A96" s="602" t="s">
        <v>181</v>
      </c>
      <c r="B96" s="598">
        <v>726</v>
      </c>
      <c r="C96" s="366" t="s">
        <v>126</v>
      </c>
      <c r="D96" s="605" t="s">
        <v>258</v>
      </c>
      <c r="E96" s="605"/>
      <c r="F96" s="603">
        <f t="shared" si="5"/>
        <v>0</v>
      </c>
      <c r="G96" s="604">
        <f t="shared" si="5"/>
        <v>0</v>
      </c>
    </row>
    <row r="97" spans="1:7" ht="60" hidden="1" x14ac:dyDescent="0.2">
      <c r="A97" s="602" t="s">
        <v>432</v>
      </c>
      <c r="B97" s="598">
        <v>726</v>
      </c>
      <c r="C97" s="366" t="s">
        <v>126</v>
      </c>
      <c r="D97" s="605" t="s">
        <v>258</v>
      </c>
      <c r="E97" s="366" t="s">
        <v>179</v>
      </c>
      <c r="F97" s="603">
        <f t="shared" si="5"/>
        <v>0</v>
      </c>
      <c r="G97" s="604">
        <f t="shared" si="5"/>
        <v>0</v>
      </c>
    </row>
    <row r="98" spans="1:7" ht="60" hidden="1" x14ac:dyDescent="0.2">
      <c r="A98" s="602" t="s">
        <v>274</v>
      </c>
      <c r="B98" s="598">
        <v>726</v>
      </c>
      <c r="C98" s="366" t="s">
        <v>126</v>
      </c>
      <c r="D98" s="605" t="s">
        <v>258</v>
      </c>
      <c r="E98" s="366" t="s">
        <v>275</v>
      </c>
      <c r="F98" s="603">
        <f t="shared" si="5"/>
        <v>0</v>
      </c>
      <c r="G98" s="604">
        <f t="shared" si="5"/>
        <v>0</v>
      </c>
    </row>
    <row r="99" spans="1:7" ht="30" hidden="1" x14ac:dyDescent="0.2">
      <c r="A99" s="602" t="s">
        <v>433</v>
      </c>
      <c r="B99" s="598">
        <v>726</v>
      </c>
      <c r="C99" s="366" t="s">
        <v>126</v>
      </c>
      <c r="D99" s="605" t="s">
        <v>258</v>
      </c>
      <c r="E99" s="366" t="s">
        <v>223</v>
      </c>
      <c r="F99" s="603">
        <v>0</v>
      </c>
      <c r="G99" s="604">
        <v>0</v>
      </c>
    </row>
    <row r="100" spans="1:7" ht="15.75" x14ac:dyDescent="0.2">
      <c r="A100" s="521" t="s">
        <v>60</v>
      </c>
      <c r="B100" s="408">
        <v>726</v>
      </c>
      <c r="C100" s="137" t="s">
        <v>234</v>
      </c>
      <c r="D100" s="137"/>
      <c r="E100" s="137"/>
      <c r="F100" s="379">
        <f>F101+F113</f>
        <v>4474.3999999999996</v>
      </c>
      <c r="G100" s="379">
        <f>G101+G113</f>
        <v>4531.8999999999996</v>
      </c>
    </row>
    <row r="101" spans="1:7" ht="31.5" x14ac:dyDescent="0.2">
      <c r="A101" s="179" t="s">
        <v>138</v>
      </c>
      <c r="B101" s="404">
        <v>726</v>
      </c>
      <c r="C101" s="133" t="s">
        <v>128</v>
      </c>
      <c r="D101" s="133"/>
      <c r="E101" s="137"/>
      <c r="F101" s="379">
        <f>F106+F107</f>
        <v>4424.3999999999996</v>
      </c>
      <c r="G101" s="379">
        <f>G106+G107</f>
        <v>4481.8999999999996</v>
      </c>
    </row>
    <row r="102" spans="1:7" ht="63" x14ac:dyDescent="0.25">
      <c r="A102" s="692" t="s">
        <v>13</v>
      </c>
      <c r="B102" s="408">
        <v>726</v>
      </c>
      <c r="C102" s="151" t="s">
        <v>128</v>
      </c>
      <c r="D102" s="693" t="s">
        <v>247</v>
      </c>
      <c r="E102" s="693"/>
      <c r="F102" s="319">
        <f t="shared" ref="F102:G105" si="6">F103</f>
        <v>0</v>
      </c>
      <c r="G102" s="203">
        <f t="shared" si="6"/>
        <v>4481.8999999999996</v>
      </c>
    </row>
    <row r="103" spans="1:7" ht="60" x14ac:dyDescent="0.25">
      <c r="A103" s="178" t="s">
        <v>14</v>
      </c>
      <c r="B103" s="408">
        <v>726</v>
      </c>
      <c r="C103" s="60" t="s">
        <v>128</v>
      </c>
      <c r="D103" s="693" t="s">
        <v>248</v>
      </c>
      <c r="E103" s="693"/>
      <c r="F103" s="320">
        <f t="shared" si="6"/>
        <v>0</v>
      </c>
      <c r="G103" s="204">
        <f t="shared" si="6"/>
        <v>4481.8999999999996</v>
      </c>
    </row>
    <row r="104" spans="1:7" ht="30" x14ac:dyDescent="0.25">
      <c r="A104" s="178" t="s">
        <v>15</v>
      </c>
      <c r="B104" s="408">
        <v>726</v>
      </c>
      <c r="C104" s="60" t="s">
        <v>128</v>
      </c>
      <c r="D104" s="693" t="s">
        <v>248</v>
      </c>
      <c r="E104" s="693" t="s">
        <v>179</v>
      </c>
      <c r="F104" s="320">
        <f t="shared" si="6"/>
        <v>0</v>
      </c>
      <c r="G104" s="204">
        <f t="shared" si="6"/>
        <v>4481.8999999999996</v>
      </c>
    </row>
    <row r="105" spans="1:7" ht="60" x14ac:dyDescent="0.25">
      <c r="A105" s="523" t="s">
        <v>503</v>
      </c>
      <c r="B105" s="408">
        <v>726</v>
      </c>
      <c r="C105" s="60" t="s">
        <v>128</v>
      </c>
      <c r="D105" s="693" t="s">
        <v>248</v>
      </c>
      <c r="E105" s="693" t="s">
        <v>275</v>
      </c>
      <c r="F105" s="320">
        <f t="shared" si="6"/>
        <v>0</v>
      </c>
      <c r="G105" s="204">
        <f t="shared" si="6"/>
        <v>4481.8999999999996</v>
      </c>
    </row>
    <row r="106" spans="1:7" ht="60" x14ac:dyDescent="0.2">
      <c r="A106" s="178" t="s">
        <v>274</v>
      </c>
      <c r="B106" s="408">
        <v>726</v>
      </c>
      <c r="C106" s="60" t="s">
        <v>128</v>
      </c>
      <c r="D106" s="153" t="s">
        <v>248</v>
      </c>
      <c r="E106" s="153" t="s">
        <v>223</v>
      </c>
      <c r="F106" s="320">
        <v>0</v>
      </c>
      <c r="G106" s="204">
        <v>4481.8999999999996</v>
      </c>
    </row>
    <row r="107" spans="1:7" ht="15.75" x14ac:dyDescent="0.2">
      <c r="A107" s="522" t="s">
        <v>168</v>
      </c>
      <c r="B107" s="404">
        <v>726</v>
      </c>
      <c r="C107" s="152" t="s">
        <v>128</v>
      </c>
      <c r="D107" s="151" t="s">
        <v>256</v>
      </c>
      <c r="E107" s="152"/>
      <c r="F107" s="319">
        <f t="shared" ref="F107:G111" si="7">F108</f>
        <v>4424.3999999999996</v>
      </c>
      <c r="G107" s="205">
        <f t="shared" si="7"/>
        <v>0</v>
      </c>
    </row>
    <row r="108" spans="1:7" ht="94.5" x14ac:dyDescent="0.2">
      <c r="A108" s="189" t="s">
        <v>652</v>
      </c>
      <c r="B108" s="404">
        <v>726</v>
      </c>
      <c r="C108" s="151" t="s">
        <v>128</v>
      </c>
      <c r="D108" s="152" t="s">
        <v>259</v>
      </c>
      <c r="E108" s="152"/>
      <c r="F108" s="319">
        <f t="shared" si="7"/>
        <v>4424.3999999999996</v>
      </c>
      <c r="G108" s="205">
        <f t="shared" si="7"/>
        <v>0</v>
      </c>
    </row>
    <row r="109" spans="1:7" ht="30" x14ac:dyDescent="0.2">
      <c r="A109" s="178" t="s">
        <v>50</v>
      </c>
      <c r="B109" s="408">
        <v>726</v>
      </c>
      <c r="C109" s="153" t="s">
        <v>128</v>
      </c>
      <c r="D109" s="60" t="s">
        <v>260</v>
      </c>
      <c r="E109" s="153"/>
      <c r="F109" s="320">
        <f t="shared" si="7"/>
        <v>4424.3999999999996</v>
      </c>
      <c r="G109" s="207">
        <f t="shared" si="7"/>
        <v>0</v>
      </c>
    </row>
    <row r="110" spans="1:7" ht="60" x14ac:dyDescent="0.2">
      <c r="A110" s="178" t="s">
        <v>432</v>
      </c>
      <c r="B110" s="408">
        <v>726</v>
      </c>
      <c r="C110" s="60" t="s">
        <v>128</v>
      </c>
      <c r="D110" s="60" t="s">
        <v>260</v>
      </c>
      <c r="E110" s="60" t="s">
        <v>179</v>
      </c>
      <c r="F110" s="320">
        <f t="shared" si="7"/>
        <v>4424.3999999999996</v>
      </c>
      <c r="G110" s="207">
        <f t="shared" si="7"/>
        <v>0</v>
      </c>
    </row>
    <row r="111" spans="1:7" ht="60" x14ac:dyDescent="0.2">
      <c r="A111" s="178" t="s">
        <v>274</v>
      </c>
      <c r="B111" s="408">
        <v>726</v>
      </c>
      <c r="C111" s="60" t="s">
        <v>128</v>
      </c>
      <c r="D111" s="60" t="s">
        <v>260</v>
      </c>
      <c r="E111" s="60" t="s">
        <v>275</v>
      </c>
      <c r="F111" s="320">
        <f t="shared" si="7"/>
        <v>4424.3999999999996</v>
      </c>
      <c r="G111" s="207">
        <f t="shared" si="7"/>
        <v>0</v>
      </c>
    </row>
    <row r="112" spans="1:7" ht="30" x14ac:dyDescent="0.2">
      <c r="A112" s="178" t="s">
        <v>433</v>
      </c>
      <c r="B112" s="408">
        <v>726</v>
      </c>
      <c r="C112" s="60" t="s">
        <v>128</v>
      </c>
      <c r="D112" s="60" t="s">
        <v>260</v>
      </c>
      <c r="E112" s="60" t="s">
        <v>223</v>
      </c>
      <c r="F112" s="320">
        <v>4424.3999999999996</v>
      </c>
      <c r="G112" s="204">
        <v>0</v>
      </c>
    </row>
    <row r="113" spans="1:7" ht="31.5" x14ac:dyDescent="0.2">
      <c r="A113" s="179" t="s">
        <v>59</v>
      </c>
      <c r="B113" s="430">
        <v>726</v>
      </c>
      <c r="C113" s="133" t="s">
        <v>308</v>
      </c>
      <c r="D113" s="133"/>
      <c r="E113" s="137"/>
      <c r="F113" s="431">
        <f>F120+F114</f>
        <v>50</v>
      </c>
      <c r="G113" s="431">
        <f>G120+G114</f>
        <v>50</v>
      </c>
    </row>
    <row r="114" spans="1:7" ht="15.75" hidden="1" x14ac:dyDescent="0.2">
      <c r="A114" s="506" t="s">
        <v>168</v>
      </c>
      <c r="B114" s="507">
        <v>726</v>
      </c>
      <c r="C114" s="313" t="s">
        <v>308</v>
      </c>
      <c r="D114" s="315" t="s">
        <v>256</v>
      </c>
      <c r="E114" s="315"/>
      <c r="F114" s="437">
        <f t="shared" ref="F114:G118" si="8">F115</f>
        <v>0</v>
      </c>
      <c r="G114" s="437">
        <f t="shared" si="8"/>
        <v>0</v>
      </c>
    </row>
    <row r="115" spans="1:7" ht="78.75" hidden="1" x14ac:dyDescent="0.2">
      <c r="A115" s="506" t="s">
        <v>427</v>
      </c>
      <c r="B115" s="507">
        <v>726</v>
      </c>
      <c r="C115" s="313" t="s">
        <v>308</v>
      </c>
      <c r="D115" s="315" t="s">
        <v>435</v>
      </c>
      <c r="E115" s="315"/>
      <c r="F115" s="437">
        <f t="shared" si="8"/>
        <v>0</v>
      </c>
      <c r="G115" s="437">
        <f t="shared" si="8"/>
        <v>0</v>
      </c>
    </row>
    <row r="116" spans="1:7" ht="45" hidden="1" x14ac:dyDescent="0.2">
      <c r="A116" s="392" t="s">
        <v>436</v>
      </c>
      <c r="B116" s="349">
        <v>726</v>
      </c>
      <c r="C116" s="311" t="s">
        <v>308</v>
      </c>
      <c r="D116" s="394" t="s">
        <v>437</v>
      </c>
      <c r="E116" s="311"/>
      <c r="F116" s="439">
        <f t="shared" si="8"/>
        <v>0</v>
      </c>
      <c r="G116" s="439">
        <f t="shared" si="8"/>
        <v>0</v>
      </c>
    </row>
    <row r="117" spans="1:7" ht="60" hidden="1" x14ac:dyDescent="0.2">
      <c r="A117" s="392" t="s">
        <v>432</v>
      </c>
      <c r="B117" s="349">
        <v>726</v>
      </c>
      <c r="C117" s="311" t="s">
        <v>308</v>
      </c>
      <c r="D117" s="394" t="s">
        <v>437</v>
      </c>
      <c r="E117" s="311" t="s">
        <v>179</v>
      </c>
      <c r="F117" s="439">
        <f t="shared" si="8"/>
        <v>0</v>
      </c>
      <c r="G117" s="439">
        <f t="shared" si="8"/>
        <v>0</v>
      </c>
    </row>
    <row r="118" spans="1:7" ht="60" hidden="1" x14ac:dyDescent="0.2">
      <c r="A118" s="392" t="s">
        <v>274</v>
      </c>
      <c r="B118" s="349">
        <v>726</v>
      </c>
      <c r="C118" s="311" t="s">
        <v>308</v>
      </c>
      <c r="D118" s="394" t="s">
        <v>437</v>
      </c>
      <c r="E118" s="311" t="s">
        <v>275</v>
      </c>
      <c r="F118" s="439">
        <f t="shared" si="8"/>
        <v>0</v>
      </c>
      <c r="G118" s="439">
        <f t="shared" si="8"/>
        <v>0</v>
      </c>
    </row>
    <row r="119" spans="1:7" ht="30" hidden="1" x14ac:dyDescent="0.2">
      <c r="A119" s="392" t="s">
        <v>433</v>
      </c>
      <c r="B119" s="349">
        <v>726</v>
      </c>
      <c r="C119" s="311" t="s">
        <v>308</v>
      </c>
      <c r="D119" s="394" t="s">
        <v>437</v>
      </c>
      <c r="E119" s="311" t="s">
        <v>223</v>
      </c>
      <c r="F119" s="439">
        <v>0</v>
      </c>
      <c r="G119" s="439">
        <v>0</v>
      </c>
    </row>
    <row r="120" spans="1:7" ht="47.25" x14ac:dyDescent="0.2">
      <c r="A120" s="187" t="s">
        <v>54</v>
      </c>
      <c r="B120" s="444">
        <v>726</v>
      </c>
      <c r="C120" s="151" t="s">
        <v>308</v>
      </c>
      <c r="D120" s="151" t="s">
        <v>245</v>
      </c>
      <c r="E120" s="151"/>
      <c r="F120" s="432">
        <f t="shared" ref="F120:G125" si="9">F121</f>
        <v>50</v>
      </c>
      <c r="G120" s="432">
        <f t="shared" si="9"/>
        <v>50</v>
      </c>
    </row>
    <row r="121" spans="1:7" ht="63" x14ac:dyDescent="0.2">
      <c r="A121" s="517" t="s">
        <v>13</v>
      </c>
      <c r="B121" s="445">
        <v>726</v>
      </c>
      <c r="C121" s="156" t="s">
        <v>308</v>
      </c>
      <c r="D121" s="156" t="s">
        <v>246</v>
      </c>
      <c r="E121" s="156"/>
      <c r="F121" s="446">
        <f t="shared" si="9"/>
        <v>50</v>
      </c>
      <c r="G121" s="446">
        <f t="shared" si="9"/>
        <v>50</v>
      </c>
    </row>
    <row r="122" spans="1:7" ht="60" x14ac:dyDescent="0.2">
      <c r="A122" s="178" t="s">
        <v>14</v>
      </c>
      <c r="B122" s="407">
        <v>726</v>
      </c>
      <c r="C122" s="60" t="s">
        <v>308</v>
      </c>
      <c r="D122" s="60" t="s">
        <v>247</v>
      </c>
      <c r="E122" s="60"/>
      <c r="F122" s="316">
        <f t="shared" si="9"/>
        <v>50</v>
      </c>
      <c r="G122" s="316">
        <f t="shared" si="9"/>
        <v>50</v>
      </c>
    </row>
    <row r="123" spans="1:7" ht="30" x14ac:dyDescent="0.2">
      <c r="A123" s="178" t="s">
        <v>50</v>
      </c>
      <c r="B123" s="407">
        <v>726</v>
      </c>
      <c r="C123" s="60" t="s">
        <v>308</v>
      </c>
      <c r="D123" s="60" t="s">
        <v>309</v>
      </c>
      <c r="E123" s="60"/>
      <c r="F123" s="316">
        <f t="shared" si="9"/>
        <v>50</v>
      </c>
      <c r="G123" s="316">
        <f t="shared" si="9"/>
        <v>50</v>
      </c>
    </row>
    <row r="124" spans="1:7" ht="60" x14ac:dyDescent="0.2">
      <c r="A124" s="178" t="s">
        <v>432</v>
      </c>
      <c r="B124" s="407">
        <v>726</v>
      </c>
      <c r="C124" s="60" t="s">
        <v>308</v>
      </c>
      <c r="D124" s="60" t="s">
        <v>309</v>
      </c>
      <c r="E124" s="60" t="s">
        <v>179</v>
      </c>
      <c r="F124" s="316">
        <f t="shared" si="9"/>
        <v>50</v>
      </c>
      <c r="G124" s="316">
        <f t="shared" si="9"/>
        <v>50</v>
      </c>
    </row>
    <row r="125" spans="1:7" ht="60" x14ac:dyDescent="0.2">
      <c r="A125" s="178" t="s">
        <v>274</v>
      </c>
      <c r="B125" s="407">
        <v>726</v>
      </c>
      <c r="C125" s="60" t="s">
        <v>308</v>
      </c>
      <c r="D125" s="60" t="s">
        <v>309</v>
      </c>
      <c r="E125" s="60" t="s">
        <v>275</v>
      </c>
      <c r="F125" s="316">
        <f t="shared" si="9"/>
        <v>50</v>
      </c>
      <c r="G125" s="316">
        <f t="shared" si="9"/>
        <v>50</v>
      </c>
    </row>
    <row r="126" spans="1:7" ht="30" x14ac:dyDescent="0.2">
      <c r="A126" s="178" t="s">
        <v>433</v>
      </c>
      <c r="B126" s="407">
        <v>726</v>
      </c>
      <c r="C126" s="60" t="s">
        <v>308</v>
      </c>
      <c r="D126" s="60" t="s">
        <v>309</v>
      </c>
      <c r="E126" s="60" t="s">
        <v>223</v>
      </c>
      <c r="F126" s="316">
        <v>50</v>
      </c>
      <c r="G126" s="316">
        <v>50</v>
      </c>
    </row>
    <row r="127" spans="1:7" ht="30" x14ac:dyDescent="0.2">
      <c r="A127" s="523" t="s">
        <v>164</v>
      </c>
      <c r="B127" s="404">
        <v>726</v>
      </c>
      <c r="C127" s="137" t="s">
        <v>235</v>
      </c>
      <c r="D127" s="133"/>
      <c r="E127" s="137"/>
      <c r="F127" s="379">
        <f>F128</f>
        <v>3129.2</v>
      </c>
      <c r="G127" s="208">
        <f>G128</f>
        <v>3285.1</v>
      </c>
    </row>
    <row r="128" spans="1:7" ht="15.75" x14ac:dyDescent="0.2">
      <c r="A128" s="516" t="s">
        <v>210</v>
      </c>
      <c r="B128" s="404">
        <v>726</v>
      </c>
      <c r="C128" s="133" t="s">
        <v>236</v>
      </c>
      <c r="D128" s="133"/>
      <c r="E128" s="137"/>
      <c r="F128" s="379">
        <f>F145+F129+F153</f>
        <v>3129.2</v>
      </c>
      <c r="G128" s="203">
        <f>G145+G129+G153</f>
        <v>3285.1</v>
      </c>
    </row>
    <row r="129" spans="1:7" ht="15.75" x14ac:dyDescent="0.2">
      <c r="A129" s="187" t="s">
        <v>168</v>
      </c>
      <c r="B129" s="404">
        <v>726</v>
      </c>
      <c r="C129" s="151" t="s">
        <v>236</v>
      </c>
      <c r="D129" s="152" t="s">
        <v>256</v>
      </c>
      <c r="E129" s="152"/>
      <c r="F129" s="319">
        <f>F130+F136</f>
        <v>1500</v>
      </c>
      <c r="G129" s="205">
        <f>G130+G136</f>
        <v>1800</v>
      </c>
    </row>
    <row r="130" spans="1:7" ht="63" x14ac:dyDescent="0.2">
      <c r="A130" s="187" t="s">
        <v>723</v>
      </c>
      <c r="B130" s="404">
        <v>726</v>
      </c>
      <c r="C130" s="151" t="s">
        <v>236</v>
      </c>
      <c r="D130" s="152" t="s">
        <v>387</v>
      </c>
      <c r="E130" s="151"/>
      <c r="F130" s="319">
        <f t="shared" ref="F130:G132" si="10">F131</f>
        <v>1500</v>
      </c>
      <c r="G130" s="205">
        <f t="shared" si="10"/>
        <v>1800</v>
      </c>
    </row>
    <row r="131" spans="1:7" ht="45" x14ac:dyDescent="0.2">
      <c r="A131" s="178" t="s">
        <v>388</v>
      </c>
      <c r="B131" s="408">
        <v>726</v>
      </c>
      <c r="C131" s="60" t="s">
        <v>236</v>
      </c>
      <c r="D131" s="153" t="s">
        <v>389</v>
      </c>
      <c r="E131" s="60"/>
      <c r="F131" s="320">
        <f t="shared" si="10"/>
        <v>1500</v>
      </c>
      <c r="G131" s="204">
        <f t="shared" si="10"/>
        <v>1800</v>
      </c>
    </row>
    <row r="132" spans="1:7" ht="60" x14ac:dyDescent="0.2">
      <c r="A132" s="178" t="s">
        <v>432</v>
      </c>
      <c r="B132" s="408">
        <v>726</v>
      </c>
      <c r="C132" s="60" t="s">
        <v>236</v>
      </c>
      <c r="D132" s="153" t="s">
        <v>389</v>
      </c>
      <c r="E132" s="60" t="s">
        <v>179</v>
      </c>
      <c r="F132" s="320">
        <f>F133</f>
        <v>1500</v>
      </c>
      <c r="G132" s="204">
        <f t="shared" si="10"/>
        <v>1800</v>
      </c>
    </row>
    <row r="133" spans="1:7" ht="60" x14ac:dyDescent="0.2">
      <c r="A133" s="178" t="s">
        <v>274</v>
      </c>
      <c r="B133" s="408">
        <v>726</v>
      </c>
      <c r="C133" s="60" t="s">
        <v>236</v>
      </c>
      <c r="D133" s="153" t="s">
        <v>389</v>
      </c>
      <c r="E133" s="60" t="s">
        <v>275</v>
      </c>
      <c r="F133" s="320">
        <f>F134+F135</f>
        <v>1500</v>
      </c>
      <c r="G133" s="320">
        <f>G134+G135</f>
        <v>1800</v>
      </c>
    </row>
    <row r="134" spans="1:7" ht="30" x14ac:dyDescent="0.2">
      <c r="A134" s="178" t="s">
        <v>433</v>
      </c>
      <c r="B134" s="408">
        <v>726</v>
      </c>
      <c r="C134" s="60" t="s">
        <v>236</v>
      </c>
      <c r="D134" s="153" t="s">
        <v>389</v>
      </c>
      <c r="E134" s="60" t="s">
        <v>223</v>
      </c>
      <c r="F134" s="320">
        <v>200</v>
      </c>
      <c r="G134" s="204">
        <v>200</v>
      </c>
    </row>
    <row r="135" spans="1:7" ht="30" x14ac:dyDescent="0.2">
      <c r="A135" s="186" t="s">
        <v>579</v>
      </c>
      <c r="B135" s="265">
        <v>726</v>
      </c>
      <c r="C135" s="60" t="s">
        <v>236</v>
      </c>
      <c r="D135" s="153" t="s">
        <v>389</v>
      </c>
      <c r="E135" s="60" t="s">
        <v>578</v>
      </c>
      <c r="F135" s="320">
        <v>1300</v>
      </c>
      <c r="G135" s="204">
        <v>1600</v>
      </c>
    </row>
    <row r="136" spans="1:7" ht="94.5" hidden="1" x14ac:dyDescent="0.2">
      <c r="A136" s="524" t="s">
        <v>535</v>
      </c>
      <c r="B136" s="505">
        <v>726</v>
      </c>
      <c r="C136" s="315" t="s">
        <v>236</v>
      </c>
      <c r="D136" s="315" t="s">
        <v>404</v>
      </c>
      <c r="E136" s="315"/>
      <c r="F136" s="497">
        <f>F137+F141</f>
        <v>0</v>
      </c>
      <c r="G136" s="479">
        <f t="shared" ref="F136:G139" si="11">G137</f>
        <v>0</v>
      </c>
    </row>
    <row r="137" spans="1:7" ht="30" hidden="1" x14ac:dyDescent="0.2">
      <c r="A137" s="525" t="s">
        <v>405</v>
      </c>
      <c r="B137" s="505">
        <v>726</v>
      </c>
      <c r="C137" s="394" t="s">
        <v>236</v>
      </c>
      <c r="D137" s="394" t="s">
        <v>407</v>
      </c>
      <c r="E137" s="394"/>
      <c r="F137" s="495">
        <f t="shared" si="11"/>
        <v>0</v>
      </c>
      <c r="G137" s="480">
        <f t="shared" si="11"/>
        <v>0</v>
      </c>
    </row>
    <row r="138" spans="1:7" ht="60" hidden="1" x14ac:dyDescent="0.2">
      <c r="A138" s="525" t="s">
        <v>432</v>
      </c>
      <c r="B138" s="505">
        <v>726</v>
      </c>
      <c r="C138" s="394" t="s">
        <v>236</v>
      </c>
      <c r="D138" s="394" t="s">
        <v>407</v>
      </c>
      <c r="E138" s="394" t="s">
        <v>179</v>
      </c>
      <c r="F138" s="495">
        <f t="shared" si="11"/>
        <v>0</v>
      </c>
      <c r="G138" s="480">
        <f t="shared" si="11"/>
        <v>0</v>
      </c>
    </row>
    <row r="139" spans="1:7" ht="60" hidden="1" x14ac:dyDescent="0.2">
      <c r="A139" s="525" t="s">
        <v>274</v>
      </c>
      <c r="B139" s="505">
        <v>726</v>
      </c>
      <c r="C139" s="394" t="s">
        <v>236</v>
      </c>
      <c r="D139" s="394" t="s">
        <v>407</v>
      </c>
      <c r="E139" s="394" t="s">
        <v>275</v>
      </c>
      <c r="F139" s="495">
        <f t="shared" si="11"/>
        <v>0</v>
      </c>
      <c r="G139" s="480">
        <f t="shared" si="11"/>
        <v>0</v>
      </c>
    </row>
    <row r="140" spans="1:7" ht="30" hidden="1" x14ac:dyDescent="0.2">
      <c r="A140" s="525" t="s">
        <v>433</v>
      </c>
      <c r="B140" s="505">
        <v>726</v>
      </c>
      <c r="C140" s="394" t="s">
        <v>236</v>
      </c>
      <c r="D140" s="394" t="s">
        <v>407</v>
      </c>
      <c r="E140" s="394" t="s">
        <v>223</v>
      </c>
      <c r="F140" s="495">
        <v>0</v>
      </c>
      <c r="G140" s="480">
        <v>0</v>
      </c>
    </row>
    <row r="141" spans="1:7" ht="31.5" hidden="1" x14ac:dyDescent="0.2">
      <c r="A141" s="526" t="s">
        <v>405</v>
      </c>
      <c r="B141" s="505">
        <v>726</v>
      </c>
      <c r="C141" s="499" t="s">
        <v>236</v>
      </c>
      <c r="D141" s="499" t="s">
        <v>539</v>
      </c>
      <c r="E141" s="394"/>
      <c r="F141" s="500">
        <f>F143</f>
        <v>0</v>
      </c>
      <c r="G141" s="501">
        <f>G143</f>
        <v>0</v>
      </c>
    </row>
    <row r="142" spans="1:7" ht="60" hidden="1" x14ac:dyDescent="0.2">
      <c r="A142" s="525" t="s">
        <v>432</v>
      </c>
      <c r="B142" s="505">
        <v>726</v>
      </c>
      <c r="C142" s="394" t="s">
        <v>236</v>
      </c>
      <c r="D142" s="499" t="s">
        <v>539</v>
      </c>
      <c r="E142" s="394" t="s">
        <v>179</v>
      </c>
      <c r="F142" s="495">
        <f>F143</f>
        <v>0</v>
      </c>
      <c r="G142" s="480">
        <f>G143</f>
        <v>0</v>
      </c>
    </row>
    <row r="143" spans="1:7" ht="60" hidden="1" x14ac:dyDescent="0.2">
      <c r="A143" s="525" t="s">
        <v>274</v>
      </c>
      <c r="B143" s="505">
        <v>726</v>
      </c>
      <c r="C143" s="394" t="s">
        <v>236</v>
      </c>
      <c r="D143" s="499" t="s">
        <v>539</v>
      </c>
      <c r="E143" s="394" t="s">
        <v>275</v>
      </c>
      <c r="F143" s="495">
        <f>F144</f>
        <v>0</v>
      </c>
      <c r="G143" s="480">
        <f>G144</f>
        <v>0</v>
      </c>
    </row>
    <row r="144" spans="1:7" ht="30" hidden="1" x14ac:dyDescent="0.2">
      <c r="A144" s="525" t="s">
        <v>433</v>
      </c>
      <c r="B144" s="505">
        <v>726</v>
      </c>
      <c r="C144" s="394" t="s">
        <v>236</v>
      </c>
      <c r="D144" s="499" t="s">
        <v>539</v>
      </c>
      <c r="E144" s="394" t="s">
        <v>223</v>
      </c>
      <c r="F144" s="495">
        <v>0</v>
      </c>
      <c r="G144" s="480">
        <v>0</v>
      </c>
    </row>
    <row r="145" spans="1:7" ht="47.25" x14ac:dyDescent="0.2">
      <c r="A145" s="187" t="s">
        <v>54</v>
      </c>
      <c r="B145" s="404">
        <v>726</v>
      </c>
      <c r="C145" s="151" t="s">
        <v>236</v>
      </c>
      <c r="D145" s="151" t="s">
        <v>245</v>
      </c>
      <c r="E145" s="151"/>
      <c r="F145" s="319">
        <f t="shared" ref="F145:G146" si="12">F146</f>
        <v>230</v>
      </c>
      <c r="G145" s="205">
        <f t="shared" si="12"/>
        <v>85.9</v>
      </c>
    </row>
    <row r="146" spans="1:7" ht="51" customHeight="1" x14ac:dyDescent="0.2">
      <c r="A146" s="517" t="s">
        <v>13</v>
      </c>
      <c r="B146" s="408">
        <v>726</v>
      </c>
      <c r="C146" s="156" t="s">
        <v>236</v>
      </c>
      <c r="D146" s="156" t="s">
        <v>246</v>
      </c>
      <c r="E146" s="156"/>
      <c r="F146" s="373">
        <f t="shared" si="12"/>
        <v>230</v>
      </c>
      <c r="G146" s="206">
        <f t="shared" si="12"/>
        <v>85.9</v>
      </c>
    </row>
    <row r="147" spans="1:7" ht="37.5" customHeight="1" x14ac:dyDescent="0.2">
      <c r="A147" s="178" t="s">
        <v>14</v>
      </c>
      <c r="B147" s="408">
        <v>726</v>
      </c>
      <c r="C147" s="60" t="s">
        <v>236</v>
      </c>
      <c r="D147" s="60" t="s">
        <v>247</v>
      </c>
      <c r="E147" s="60"/>
      <c r="F147" s="320">
        <f>F148</f>
        <v>230</v>
      </c>
      <c r="G147" s="204">
        <f>G149</f>
        <v>85.9</v>
      </c>
    </row>
    <row r="148" spans="1:7" ht="47.25" x14ac:dyDescent="0.2">
      <c r="A148" s="517" t="s">
        <v>447</v>
      </c>
      <c r="B148" s="408">
        <v>726</v>
      </c>
      <c r="C148" s="156" t="s">
        <v>236</v>
      </c>
      <c r="D148" s="156" t="s">
        <v>448</v>
      </c>
      <c r="E148" s="156"/>
      <c r="F148" s="373">
        <f>F149</f>
        <v>230</v>
      </c>
      <c r="G148" s="206">
        <f>G149</f>
        <v>85.9</v>
      </c>
    </row>
    <row r="149" spans="1:7" ht="31.5" x14ac:dyDescent="0.2">
      <c r="A149" s="517" t="s">
        <v>211</v>
      </c>
      <c r="B149" s="408">
        <v>726</v>
      </c>
      <c r="C149" s="156" t="s">
        <v>236</v>
      </c>
      <c r="D149" s="156" t="s">
        <v>261</v>
      </c>
      <c r="E149" s="156"/>
      <c r="F149" s="373">
        <f t="shared" ref="F149:G151" si="13">F150</f>
        <v>230</v>
      </c>
      <c r="G149" s="206">
        <f t="shared" si="13"/>
        <v>85.9</v>
      </c>
    </row>
    <row r="150" spans="1:7" ht="60" x14ac:dyDescent="0.2">
      <c r="A150" s="178" t="s">
        <v>432</v>
      </c>
      <c r="B150" s="408">
        <v>726</v>
      </c>
      <c r="C150" s="60" t="s">
        <v>236</v>
      </c>
      <c r="D150" s="60" t="s">
        <v>261</v>
      </c>
      <c r="E150" s="60" t="s">
        <v>179</v>
      </c>
      <c r="F150" s="320">
        <f t="shared" si="13"/>
        <v>230</v>
      </c>
      <c r="G150" s="204">
        <f t="shared" si="13"/>
        <v>85.9</v>
      </c>
    </row>
    <row r="151" spans="1:7" ht="34.5" customHeight="1" x14ac:dyDescent="0.2">
      <c r="A151" s="178" t="s">
        <v>274</v>
      </c>
      <c r="B151" s="408">
        <v>726</v>
      </c>
      <c r="C151" s="60" t="s">
        <v>236</v>
      </c>
      <c r="D151" s="60" t="s">
        <v>261</v>
      </c>
      <c r="E151" s="60" t="s">
        <v>275</v>
      </c>
      <c r="F151" s="320">
        <f t="shared" si="13"/>
        <v>230</v>
      </c>
      <c r="G151" s="204">
        <f t="shared" si="13"/>
        <v>85.9</v>
      </c>
    </row>
    <row r="152" spans="1:7" ht="54.75" customHeight="1" x14ac:dyDescent="0.2">
      <c r="A152" s="178" t="s">
        <v>433</v>
      </c>
      <c r="B152" s="408">
        <v>726</v>
      </c>
      <c r="C152" s="60" t="s">
        <v>236</v>
      </c>
      <c r="D152" s="60" t="s">
        <v>261</v>
      </c>
      <c r="E152" s="60" t="s">
        <v>223</v>
      </c>
      <c r="F152" s="320">
        <v>230</v>
      </c>
      <c r="G152" s="204">
        <v>85.9</v>
      </c>
    </row>
    <row r="153" spans="1:7" ht="63" x14ac:dyDescent="0.2">
      <c r="A153" s="187" t="s">
        <v>307</v>
      </c>
      <c r="B153" s="408">
        <v>726</v>
      </c>
      <c r="C153" s="151" t="s">
        <v>236</v>
      </c>
      <c r="D153" s="133" t="s">
        <v>500</v>
      </c>
      <c r="E153" s="151"/>
      <c r="F153" s="319">
        <f t="shared" ref="F153:G155" si="14">F154</f>
        <v>1399.2</v>
      </c>
      <c r="G153" s="209">
        <f t="shared" si="14"/>
        <v>1399.2</v>
      </c>
    </row>
    <row r="154" spans="1:7" ht="60" x14ac:dyDescent="0.2">
      <c r="A154" s="178" t="s">
        <v>432</v>
      </c>
      <c r="B154" s="408">
        <v>726</v>
      </c>
      <c r="C154" s="60" t="s">
        <v>236</v>
      </c>
      <c r="D154" s="60" t="s">
        <v>500</v>
      </c>
      <c r="E154" s="60" t="s">
        <v>179</v>
      </c>
      <c r="F154" s="320">
        <f t="shared" si="14"/>
        <v>1399.2</v>
      </c>
      <c r="G154" s="207">
        <f t="shared" si="14"/>
        <v>1399.2</v>
      </c>
    </row>
    <row r="155" spans="1:7" ht="60" x14ac:dyDescent="0.2">
      <c r="A155" s="178" t="s">
        <v>274</v>
      </c>
      <c r="B155" s="408">
        <v>726</v>
      </c>
      <c r="C155" s="60" t="s">
        <v>236</v>
      </c>
      <c r="D155" s="60" t="s">
        <v>500</v>
      </c>
      <c r="E155" s="60" t="s">
        <v>275</v>
      </c>
      <c r="F155" s="320">
        <f t="shared" si="14"/>
        <v>1399.2</v>
      </c>
      <c r="G155" s="207">
        <f t="shared" si="14"/>
        <v>1399.2</v>
      </c>
    </row>
    <row r="156" spans="1:7" ht="30" x14ac:dyDescent="0.2">
      <c r="A156" s="178" t="s">
        <v>433</v>
      </c>
      <c r="B156" s="408">
        <v>726</v>
      </c>
      <c r="C156" s="60" t="s">
        <v>236</v>
      </c>
      <c r="D156" s="60" t="s">
        <v>500</v>
      </c>
      <c r="E156" s="60" t="s">
        <v>223</v>
      </c>
      <c r="F156" s="320">
        <v>1399.2</v>
      </c>
      <c r="G156" s="207">
        <v>1399.2</v>
      </c>
    </row>
    <row r="157" spans="1:7" ht="15.75" x14ac:dyDescent="0.2">
      <c r="A157" s="179" t="s">
        <v>439</v>
      </c>
      <c r="B157" s="404">
        <v>726</v>
      </c>
      <c r="C157" s="133" t="s">
        <v>237</v>
      </c>
      <c r="D157" s="133"/>
      <c r="E157" s="133"/>
      <c r="F157" s="379">
        <f t="shared" ref="F157:G165" si="15">F158</f>
        <v>11154</v>
      </c>
      <c r="G157" s="203">
        <f t="shared" si="15"/>
        <v>8514.2000000000007</v>
      </c>
    </row>
    <row r="158" spans="1:7" ht="15.75" x14ac:dyDescent="0.2">
      <c r="A158" s="179" t="s">
        <v>25</v>
      </c>
      <c r="B158" s="404">
        <v>726</v>
      </c>
      <c r="C158" s="133" t="s">
        <v>238</v>
      </c>
      <c r="D158" s="133"/>
      <c r="E158" s="133"/>
      <c r="F158" s="379">
        <f>F165+F159</f>
        <v>11154</v>
      </c>
      <c r="G158" s="208">
        <f>G165</f>
        <v>8514.2000000000007</v>
      </c>
    </row>
    <row r="159" spans="1:7" ht="15.75" hidden="1" x14ac:dyDescent="0.2">
      <c r="A159" s="506" t="s">
        <v>168</v>
      </c>
      <c r="B159" s="410"/>
      <c r="C159" s="315" t="s">
        <v>238</v>
      </c>
      <c r="D159" s="313" t="s">
        <v>256</v>
      </c>
      <c r="E159" s="478"/>
      <c r="F159" s="503">
        <f>F164</f>
        <v>0</v>
      </c>
      <c r="G159" s="504">
        <f>G164</f>
        <v>0</v>
      </c>
    </row>
    <row r="160" spans="1:7" ht="63" hidden="1" x14ac:dyDescent="0.2">
      <c r="A160" s="527" t="s">
        <v>573</v>
      </c>
      <c r="B160" s="409">
        <v>726</v>
      </c>
      <c r="C160" s="313" t="s">
        <v>238</v>
      </c>
      <c r="D160" s="496" t="s">
        <v>572</v>
      </c>
      <c r="E160" s="315"/>
      <c r="F160" s="497">
        <f>F162</f>
        <v>0</v>
      </c>
      <c r="G160" s="489">
        <v>0</v>
      </c>
    </row>
    <row r="161" spans="1:7" ht="47.25" hidden="1" x14ac:dyDescent="0.2">
      <c r="A161" s="528" t="s">
        <v>574</v>
      </c>
      <c r="B161" s="409">
        <v>726</v>
      </c>
      <c r="C161" s="438" t="s">
        <v>238</v>
      </c>
      <c r="D161" s="498" t="s">
        <v>575</v>
      </c>
      <c r="E161" s="499"/>
      <c r="F161" s="500">
        <f>F164</f>
        <v>0</v>
      </c>
      <c r="G161" s="501">
        <f>G164</f>
        <v>0</v>
      </c>
    </row>
    <row r="162" spans="1:7" ht="45" hidden="1" x14ac:dyDescent="0.2">
      <c r="A162" s="392" t="s">
        <v>55</v>
      </c>
      <c r="B162" s="409">
        <v>726</v>
      </c>
      <c r="C162" s="311" t="s">
        <v>238</v>
      </c>
      <c r="D162" s="502" t="s">
        <v>575</v>
      </c>
      <c r="E162" s="311" t="s">
        <v>179</v>
      </c>
      <c r="F162" s="495">
        <f>F163</f>
        <v>0</v>
      </c>
      <c r="G162" s="494">
        <v>0</v>
      </c>
    </row>
    <row r="163" spans="1:7" ht="60" hidden="1" x14ac:dyDescent="0.2">
      <c r="A163" s="392" t="s">
        <v>274</v>
      </c>
      <c r="B163" s="409">
        <v>726</v>
      </c>
      <c r="C163" s="311" t="s">
        <v>238</v>
      </c>
      <c r="D163" s="502" t="s">
        <v>575</v>
      </c>
      <c r="E163" s="311" t="s">
        <v>275</v>
      </c>
      <c r="F163" s="495">
        <f>F164</f>
        <v>0</v>
      </c>
      <c r="G163" s="494">
        <v>0</v>
      </c>
    </row>
    <row r="164" spans="1:7" ht="60" hidden="1" x14ac:dyDescent="0.2">
      <c r="A164" s="392" t="s">
        <v>222</v>
      </c>
      <c r="B164" s="409">
        <v>726</v>
      </c>
      <c r="C164" s="311" t="s">
        <v>238</v>
      </c>
      <c r="D164" s="502" t="s">
        <v>575</v>
      </c>
      <c r="E164" s="311" t="s">
        <v>223</v>
      </c>
      <c r="F164" s="495">
        <v>0</v>
      </c>
      <c r="G164" s="494">
        <v>0</v>
      </c>
    </row>
    <row r="165" spans="1:7" ht="47.25" x14ac:dyDescent="0.2">
      <c r="A165" s="187" t="s">
        <v>54</v>
      </c>
      <c r="B165" s="404">
        <v>726</v>
      </c>
      <c r="C165" s="151" t="s">
        <v>238</v>
      </c>
      <c r="D165" s="151" t="s">
        <v>245</v>
      </c>
      <c r="E165" s="151"/>
      <c r="F165" s="319">
        <f t="shared" si="15"/>
        <v>11154</v>
      </c>
      <c r="G165" s="209">
        <f t="shared" si="15"/>
        <v>8514.2000000000007</v>
      </c>
    </row>
    <row r="166" spans="1:7" ht="46.5" customHeight="1" x14ac:dyDescent="0.2">
      <c r="A166" s="517" t="s">
        <v>13</v>
      </c>
      <c r="B166" s="408">
        <v>726</v>
      </c>
      <c r="C166" s="156" t="s">
        <v>238</v>
      </c>
      <c r="D166" s="156" t="s">
        <v>246</v>
      </c>
      <c r="E166" s="156"/>
      <c r="F166" s="373">
        <f>F167</f>
        <v>11154</v>
      </c>
      <c r="G166" s="415">
        <f>G167</f>
        <v>8514.2000000000007</v>
      </c>
    </row>
    <row r="167" spans="1:7" ht="60" x14ac:dyDescent="0.2">
      <c r="A167" s="178" t="s">
        <v>14</v>
      </c>
      <c r="B167" s="408">
        <v>726</v>
      </c>
      <c r="C167" s="60" t="s">
        <v>238</v>
      </c>
      <c r="D167" s="60" t="s">
        <v>247</v>
      </c>
      <c r="E167" s="133"/>
      <c r="F167" s="320">
        <f>F168</f>
        <v>11154</v>
      </c>
      <c r="G167" s="207">
        <f>G168</f>
        <v>8514.2000000000007</v>
      </c>
    </row>
    <row r="168" spans="1:7" ht="60" x14ac:dyDescent="0.2">
      <c r="A168" s="178" t="s">
        <v>390</v>
      </c>
      <c r="B168" s="408">
        <v>726</v>
      </c>
      <c r="C168" s="60" t="s">
        <v>238</v>
      </c>
      <c r="D168" s="60" t="s">
        <v>262</v>
      </c>
      <c r="E168" s="60"/>
      <c r="F168" s="320">
        <f>F169+F174+F179</f>
        <v>11154</v>
      </c>
      <c r="G168" s="207">
        <f>G169+G174+G179</f>
        <v>8514.2000000000007</v>
      </c>
    </row>
    <row r="169" spans="1:7" ht="135" x14ac:dyDescent="0.2">
      <c r="A169" s="178" t="s">
        <v>249</v>
      </c>
      <c r="B169" s="408">
        <v>726</v>
      </c>
      <c r="C169" s="60" t="s">
        <v>238</v>
      </c>
      <c r="D169" s="60" t="s">
        <v>262</v>
      </c>
      <c r="E169" s="60" t="s">
        <v>250</v>
      </c>
      <c r="F169" s="320">
        <f>F170</f>
        <v>9569.7000000000007</v>
      </c>
      <c r="G169" s="207">
        <f>G170</f>
        <v>7974.8</v>
      </c>
    </row>
    <row r="170" spans="1:7" ht="30" x14ac:dyDescent="0.2">
      <c r="A170" s="178" t="s">
        <v>284</v>
      </c>
      <c r="B170" s="408">
        <v>726</v>
      </c>
      <c r="C170" s="60" t="s">
        <v>238</v>
      </c>
      <c r="D170" s="60" t="s">
        <v>262</v>
      </c>
      <c r="E170" s="60" t="s">
        <v>285</v>
      </c>
      <c r="F170" s="320">
        <f>F171+F172+F173</f>
        <v>9569.7000000000007</v>
      </c>
      <c r="G170" s="204">
        <f>G171+G172+G173</f>
        <v>7974.8</v>
      </c>
    </row>
    <row r="171" spans="1:7" ht="30" x14ac:dyDescent="0.2">
      <c r="A171" s="178" t="s">
        <v>444</v>
      </c>
      <c r="B171" s="408">
        <v>726</v>
      </c>
      <c r="C171" s="60" t="s">
        <v>238</v>
      </c>
      <c r="D171" s="60" t="s">
        <v>262</v>
      </c>
      <c r="E171" s="60" t="s">
        <v>286</v>
      </c>
      <c r="F171" s="316">
        <v>7350</v>
      </c>
      <c r="G171" s="512">
        <v>6125</v>
      </c>
    </row>
    <row r="172" spans="1:7" ht="60" hidden="1" x14ac:dyDescent="0.2">
      <c r="A172" s="392" t="s">
        <v>446</v>
      </c>
      <c r="B172" s="409">
        <v>726</v>
      </c>
      <c r="C172" s="311" t="s">
        <v>238</v>
      </c>
      <c r="D172" s="311" t="s">
        <v>262</v>
      </c>
      <c r="E172" s="311" t="s">
        <v>287</v>
      </c>
      <c r="F172" s="700">
        <v>0</v>
      </c>
      <c r="G172" s="699">
        <v>0</v>
      </c>
    </row>
    <row r="173" spans="1:7" ht="90" x14ac:dyDescent="0.2">
      <c r="A173" s="178" t="s">
        <v>445</v>
      </c>
      <c r="B173" s="408">
        <v>726</v>
      </c>
      <c r="C173" s="60" t="s">
        <v>238</v>
      </c>
      <c r="D173" s="60" t="s">
        <v>262</v>
      </c>
      <c r="E173" s="60" t="s">
        <v>288</v>
      </c>
      <c r="F173" s="316">
        <v>2219.6999999999998</v>
      </c>
      <c r="G173" s="512">
        <v>1849.8</v>
      </c>
    </row>
    <row r="174" spans="1:7" ht="60" x14ac:dyDescent="0.2">
      <c r="A174" s="178" t="s">
        <v>432</v>
      </c>
      <c r="B174" s="408">
        <v>726</v>
      </c>
      <c r="C174" s="60" t="s">
        <v>238</v>
      </c>
      <c r="D174" s="60" t="s">
        <v>262</v>
      </c>
      <c r="E174" s="60" t="s">
        <v>179</v>
      </c>
      <c r="F174" s="320">
        <f>F175</f>
        <v>1580.9</v>
      </c>
      <c r="G174" s="204">
        <f>G175</f>
        <v>536</v>
      </c>
    </row>
    <row r="175" spans="1:7" ht="60" x14ac:dyDescent="0.2">
      <c r="A175" s="178" t="s">
        <v>274</v>
      </c>
      <c r="B175" s="408">
        <v>726</v>
      </c>
      <c r="C175" s="60" t="s">
        <v>238</v>
      </c>
      <c r="D175" s="60" t="s">
        <v>262</v>
      </c>
      <c r="E175" s="60" t="s">
        <v>275</v>
      </c>
      <c r="F175" s="320">
        <f>F176+F177+F178</f>
        <v>1580.9</v>
      </c>
      <c r="G175" s="320">
        <f>G176+G177+G178</f>
        <v>536</v>
      </c>
    </row>
    <row r="176" spans="1:7" ht="60" hidden="1" x14ac:dyDescent="0.2">
      <c r="A176" s="392" t="s">
        <v>502</v>
      </c>
      <c r="B176" s="433">
        <v>726</v>
      </c>
      <c r="C176" s="311" t="s">
        <v>238</v>
      </c>
      <c r="D176" s="311" t="s">
        <v>262</v>
      </c>
      <c r="E176" s="311" t="s">
        <v>501</v>
      </c>
      <c r="F176" s="495">
        <v>0</v>
      </c>
      <c r="G176" s="494">
        <v>0</v>
      </c>
    </row>
    <row r="177" spans="1:7" ht="30" x14ac:dyDescent="0.2">
      <c r="A177" s="178" t="s">
        <v>433</v>
      </c>
      <c r="B177" s="408">
        <v>726</v>
      </c>
      <c r="C177" s="60" t="s">
        <v>238</v>
      </c>
      <c r="D177" s="60" t="s">
        <v>262</v>
      </c>
      <c r="E177" s="60" t="s">
        <v>223</v>
      </c>
      <c r="F177" s="320">
        <v>880.9</v>
      </c>
      <c r="G177" s="204">
        <f>100+336</f>
        <v>436</v>
      </c>
    </row>
    <row r="178" spans="1:7" ht="30" x14ac:dyDescent="0.2">
      <c r="A178" s="186" t="s">
        <v>579</v>
      </c>
      <c r="B178" s="265">
        <v>726</v>
      </c>
      <c r="C178" s="60" t="s">
        <v>238</v>
      </c>
      <c r="D178" s="60" t="s">
        <v>262</v>
      </c>
      <c r="E178" s="60" t="s">
        <v>578</v>
      </c>
      <c r="F178" s="320">
        <v>700</v>
      </c>
      <c r="G178" s="204">
        <v>100</v>
      </c>
    </row>
    <row r="179" spans="1:7" ht="15" x14ac:dyDescent="0.2">
      <c r="A179" s="178" t="s">
        <v>251</v>
      </c>
      <c r="B179" s="408">
        <v>726</v>
      </c>
      <c r="C179" s="60" t="s">
        <v>238</v>
      </c>
      <c r="D179" s="60" t="s">
        <v>262</v>
      </c>
      <c r="E179" s="60" t="s">
        <v>252</v>
      </c>
      <c r="F179" s="320">
        <f>F180</f>
        <v>3.4</v>
      </c>
      <c r="G179" s="204">
        <f>G180</f>
        <v>3.4</v>
      </c>
    </row>
    <row r="180" spans="1:7" ht="30" x14ac:dyDescent="0.2">
      <c r="A180" s="178" t="s">
        <v>278</v>
      </c>
      <c r="B180" s="408">
        <v>726</v>
      </c>
      <c r="C180" s="60" t="s">
        <v>238</v>
      </c>
      <c r="D180" s="60" t="s">
        <v>262</v>
      </c>
      <c r="E180" s="60" t="s">
        <v>279</v>
      </c>
      <c r="F180" s="320">
        <f>F181+F182+F183</f>
        <v>3.4</v>
      </c>
      <c r="G180" s="204">
        <f>G181+G182+G183</f>
        <v>3.4</v>
      </c>
    </row>
    <row r="181" spans="1:7" ht="24.75" hidden="1" customHeight="1" x14ac:dyDescent="0.2">
      <c r="A181" s="525" t="s">
        <v>443</v>
      </c>
      <c r="B181" s="409">
        <v>726</v>
      </c>
      <c r="C181" s="311" t="s">
        <v>238</v>
      </c>
      <c r="D181" s="311" t="s">
        <v>262</v>
      </c>
      <c r="E181" s="311" t="s">
        <v>441</v>
      </c>
      <c r="F181" s="495">
        <v>0</v>
      </c>
      <c r="G181" s="494">
        <v>0</v>
      </c>
    </row>
    <row r="182" spans="1:7" ht="30" x14ac:dyDescent="0.2">
      <c r="A182" s="178" t="s">
        <v>289</v>
      </c>
      <c r="B182" s="408">
        <v>726</v>
      </c>
      <c r="C182" s="60" t="s">
        <v>238</v>
      </c>
      <c r="D182" s="60" t="s">
        <v>262</v>
      </c>
      <c r="E182" s="60" t="s">
        <v>280</v>
      </c>
      <c r="F182" s="320">
        <v>2.4</v>
      </c>
      <c r="G182" s="207">
        <v>2.4</v>
      </c>
    </row>
    <row r="183" spans="1:7" ht="15" x14ac:dyDescent="0.2">
      <c r="A183" s="178" t="s">
        <v>296</v>
      </c>
      <c r="B183" s="408">
        <v>726</v>
      </c>
      <c r="C183" s="60" t="s">
        <v>238</v>
      </c>
      <c r="D183" s="60" t="s">
        <v>262</v>
      </c>
      <c r="E183" s="60" t="s">
        <v>295</v>
      </c>
      <c r="F183" s="320">
        <v>1</v>
      </c>
      <c r="G183" s="207">
        <v>1</v>
      </c>
    </row>
    <row r="184" spans="1:7" ht="15.75" x14ac:dyDescent="0.2">
      <c r="A184" s="179" t="s">
        <v>169</v>
      </c>
      <c r="B184" s="404">
        <v>726</v>
      </c>
      <c r="C184" s="133" t="s">
        <v>239</v>
      </c>
      <c r="D184" s="133"/>
      <c r="E184" s="133"/>
      <c r="F184" s="379">
        <f>F188</f>
        <v>736.5</v>
      </c>
      <c r="G184" s="203">
        <f>G188</f>
        <v>766</v>
      </c>
    </row>
    <row r="185" spans="1:7" ht="22.5" customHeight="1" x14ac:dyDescent="0.2">
      <c r="A185" s="179" t="s">
        <v>92</v>
      </c>
      <c r="B185" s="404">
        <v>726</v>
      </c>
      <c r="C185" s="133" t="s">
        <v>263</v>
      </c>
      <c r="D185" s="133"/>
      <c r="E185" s="133"/>
      <c r="F185" s="379">
        <f t="shared" ref="F185:G188" si="16">F186</f>
        <v>736.5</v>
      </c>
      <c r="G185" s="203">
        <f t="shared" si="16"/>
        <v>766</v>
      </c>
    </row>
    <row r="186" spans="1:7" ht="33" customHeight="1" x14ac:dyDescent="0.2">
      <c r="A186" s="187" t="s">
        <v>54</v>
      </c>
      <c r="B186" s="404">
        <v>726</v>
      </c>
      <c r="C186" s="151" t="s">
        <v>263</v>
      </c>
      <c r="D186" s="151" t="s">
        <v>245</v>
      </c>
      <c r="E186" s="151"/>
      <c r="F186" s="373">
        <f t="shared" si="16"/>
        <v>736.5</v>
      </c>
      <c r="G186" s="206">
        <f t="shared" si="16"/>
        <v>766</v>
      </c>
    </row>
    <row r="187" spans="1:7" ht="63" x14ac:dyDescent="0.2">
      <c r="A187" s="517" t="s">
        <v>13</v>
      </c>
      <c r="B187" s="408">
        <v>726</v>
      </c>
      <c r="C187" s="156" t="s">
        <v>263</v>
      </c>
      <c r="D187" s="156" t="s">
        <v>246</v>
      </c>
      <c r="E187" s="156"/>
      <c r="F187" s="373">
        <f t="shared" si="16"/>
        <v>736.5</v>
      </c>
      <c r="G187" s="206">
        <f t="shared" si="16"/>
        <v>766</v>
      </c>
    </row>
    <row r="188" spans="1:7" ht="60" x14ac:dyDescent="0.2">
      <c r="A188" s="178" t="s">
        <v>14</v>
      </c>
      <c r="B188" s="408">
        <v>726</v>
      </c>
      <c r="C188" s="60" t="s">
        <v>263</v>
      </c>
      <c r="D188" s="60" t="s">
        <v>247</v>
      </c>
      <c r="E188" s="60"/>
      <c r="F188" s="320">
        <f t="shared" si="16"/>
        <v>736.5</v>
      </c>
      <c r="G188" s="204">
        <f t="shared" si="16"/>
        <v>766</v>
      </c>
    </row>
    <row r="189" spans="1:7" ht="30" x14ac:dyDescent="0.2">
      <c r="A189" s="178" t="s">
        <v>19</v>
      </c>
      <c r="B189" s="408">
        <v>726</v>
      </c>
      <c r="C189" s="60" t="s">
        <v>263</v>
      </c>
      <c r="D189" s="60" t="s">
        <v>264</v>
      </c>
      <c r="E189" s="60"/>
      <c r="F189" s="320">
        <f>F190</f>
        <v>736.5</v>
      </c>
      <c r="G189" s="204">
        <f>G190</f>
        <v>766</v>
      </c>
    </row>
    <row r="190" spans="1:7" ht="30" x14ac:dyDescent="0.2">
      <c r="A190" s="178" t="s">
        <v>265</v>
      </c>
      <c r="B190" s="408">
        <v>726</v>
      </c>
      <c r="C190" s="60" t="s">
        <v>263</v>
      </c>
      <c r="D190" s="60" t="s">
        <v>264</v>
      </c>
      <c r="E190" s="60" t="s">
        <v>182</v>
      </c>
      <c r="F190" s="320">
        <f>F191</f>
        <v>736.5</v>
      </c>
      <c r="G190" s="204">
        <f>G191</f>
        <v>766</v>
      </c>
    </row>
    <row r="191" spans="1:7" ht="34.5" customHeight="1" x14ac:dyDescent="0.2">
      <c r="A191" s="178" t="s">
        <v>290</v>
      </c>
      <c r="B191" s="408">
        <v>726</v>
      </c>
      <c r="C191" s="60" t="s">
        <v>263</v>
      </c>
      <c r="D191" s="60" t="s">
        <v>264</v>
      </c>
      <c r="E191" s="60" t="s">
        <v>291</v>
      </c>
      <c r="F191" s="320">
        <v>736.5</v>
      </c>
      <c r="G191" s="204">
        <v>766</v>
      </c>
    </row>
    <row r="192" spans="1:7" ht="47.25" x14ac:dyDescent="0.2">
      <c r="A192" s="521" t="s">
        <v>134</v>
      </c>
      <c r="B192" s="408">
        <v>726</v>
      </c>
      <c r="C192" s="133" t="s">
        <v>240</v>
      </c>
      <c r="D192" s="133"/>
      <c r="E192" s="133"/>
      <c r="F192" s="379">
        <f t="shared" ref="F192:G198" si="17">F193</f>
        <v>24.3</v>
      </c>
      <c r="G192" s="203">
        <f t="shared" si="17"/>
        <v>6.6</v>
      </c>
    </row>
    <row r="193" spans="1:7" ht="33.75" customHeight="1" x14ac:dyDescent="0.2">
      <c r="A193" s="521" t="s">
        <v>135</v>
      </c>
      <c r="B193" s="404">
        <v>726</v>
      </c>
      <c r="C193" s="133" t="s">
        <v>241</v>
      </c>
      <c r="D193" s="133"/>
      <c r="E193" s="133"/>
      <c r="F193" s="379">
        <f t="shared" si="17"/>
        <v>24.3</v>
      </c>
      <c r="G193" s="203">
        <f t="shared" si="17"/>
        <v>6.6</v>
      </c>
    </row>
    <row r="194" spans="1:7" ht="47.25" x14ac:dyDescent="0.2">
      <c r="A194" s="187" t="s">
        <v>54</v>
      </c>
      <c r="B194" s="404">
        <v>726</v>
      </c>
      <c r="C194" s="151" t="s">
        <v>241</v>
      </c>
      <c r="D194" s="151" t="s">
        <v>245</v>
      </c>
      <c r="E194" s="151"/>
      <c r="F194" s="319">
        <f t="shared" si="17"/>
        <v>24.3</v>
      </c>
      <c r="G194" s="205">
        <f t="shared" si="17"/>
        <v>6.6</v>
      </c>
    </row>
    <row r="195" spans="1:7" ht="63" x14ac:dyDescent="0.2">
      <c r="A195" s="517" t="s">
        <v>13</v>
      </c>
      <c r="B195" s="408">
        <v>726</v>
      </c>
      <c r="C195" s="60" t="s">
        <v>241</v>
      </c>
      <c r="D195" s="156" t="s">
        <v>246</v>
      </c>
      <c r="E195" s="60"/>
      <c r="F195" s="373">
        <f t="shared" si="17"/>
        <v>24.3</v>
      </c>
      <c r="G195" s="206">
        <f t="shared" si="17"/>
        <v>6.6</v>
      </c>
    </row>
    <row r="196" spans="1:7" ht="60" x14ac:dyDescent="0.2">
      <c r="A196" s="178" t="s">
        <v>14</v>
      </c>
      <c r="B196" s="408">
        <v>726</v>
      </c>
      <c r="C196" s="60" t="s">
        <v>241</v>
      </c>
      <c r="D196" s="60" t="s">
        <v>247</v>
      </c>
      <c r="E196" s="60"/>
      <c r="F196" s="320">
        <f t="shared" si="17"/>
        <v>24.3</v>
      </c>
      <c r="G196" s="204">
        <f t="shared" si="17"/>
        <v>6.6</v>
      </c>
    </row>
    <row r="197" spans="1:7" ht="31.5" customHeight="1" x14ac:dyDescent="0.2">
      <c r="A197" s="523" t="s">
        <v>18</v>
      </c>
      <c r="B197" s="408">
        <v>726</v>
      </c>
      <c r="C197" s="60" t="s">
        <v>241</v>
      </c>
      <c r="D197" s="60" t="s">
        <v>266</v>
      </c>
      <c r="E197" s="60"/>
      <c r="F197" s="320">
        <f>F198</f>
        <v>24.3</v>
      </c>
      <c r="G197" s="204">
        <f t="shared" si="17"/>
        <v>6.6</v>
      </c>
    </row>
    <row r="198" spans="1:7" ht="45" x14ac:dyDescent="0.2">
      <c r="A198" s="523" t="s">
        <v>132</v>
      </c>
      <c r="B198" s="408">
        <v>726</v>
      </c>
      <c r="C198" s="60" t="s">
        <v>241</v>
      </c>
      <c r="D198" s="60" t="s">
        <v>266</v>
      </c>
      <c r="E198" s="60" t="s">
        <v>267</v>
      </c>
      <c r="F198" s="320">
        <f>F199</f>
        <v>24.3</v>
      </c>
      <c r="G198" s="204">
        <f t="shared" si="17"/>
        <v>6.6</v>
      </c>
    </row>
    <row r="199" spans="1:7" ht="30.75" thickBot="1" x14ac:dyDescent="0.25">
      <c r="A199" s="529" t="s">
        <v>18</v>
      </c>
      <c r="B199" s="411">
        <v>726</v>
      </c>
      <c r="C199" s="72" t="s">
        <v>241</v>
      </c>
      <c r="D199" s="72" t="s">
        <v>266</v>
      </c>
      <c r="E199" s="72" t="s">
        <v>292</v>
      </c>
      <c r="F199" s="412">
        <v>24.3</v>
      </c>
      <c r="G199" s="210">
        <v>6.6</v>
      </c>
    </row>
  </sheetData>
  <mergeCells count="11">
    <mergeCell ref="A11:G11"/>
    <mergeCell ref="A12:G12"/>
    <mergeCell ref="F13:G13"/>
    <mergeCell ref="D7:G7"/>
    <mergeCell ref="C9:G9"/>
    <mergeCell ref="D8:F8"/>
    <mergeCell ref="A2:F2"/>
    <mergeCell ref="A3:F3"/>
    <mergeCell ref="A4:F4"/>
    <mergeCell ref="A5:F5"/>
    <mergeCell ref="B6:G6"/>
  </mergeCells>
  <pageMargins left="0.59" right="0.19" top="0.28000000000000003" bottom="0.39" header="0.17" footer="0.1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D31"/>
  <sheetViews>
    <sheetView zoomScale="80" zoomScaleNormal="80" workbookViewId="0">
      <selection activeCell="A5" sqref="A5:C5"/>
    </sheetView>
  </sheetViews>
  <sheetFormatPr defaultRowHeight="12.75" x14ac:dyDescent="0.2"/>
  <cols>
    <col min="1" max="1" width="77.42578125" customWidth="1"/>
    <col min="2" max="2" width="30.28515625" customWidth="1"/>
    <col min="3" max="3" width="16.85546875" customWidth="1"/>
    <col min="4" max="4" width="12.85546875" bestFit="1" customWidth="1"/>
  </cols>
  <sheetData>
    <row r="1" spans="1:3" ht="15" x14ac:dyDescent="0.25">
      <c r="A1" s="51"/>
      <c r="B1" s="756" t="s">
        <v>303</v>
      </c>
      <c r="C1" s="756"/>
    </row>
    <row r="2" spans="1:3" ht="28.9" customHeight="1" x14ac:dyDescent="0.25">
      <c r="A2" s="51"/>
      <c r="B2" s="752" t="s">
        <v>419</v>
      </c>
      <c r="C2" s="752"/>
    </row>
    <row r="3" spans="1:3" ht="15.75" customHeight="1" x14ac:dyDescent="0.2">
      <c r="A3" s="756" t="s">
        <v>701</v>
      </c>
      <c r="B3" s="756"/>
      <c r="C3" s="756"/>
    </row>
    <row r="5" spans="1:3" ht="48" customHeight="1" x14ac:dyDescent="0.2">
      <c r="A5" s="732" t="s">
        <v>713</v>
      </c>
      <c r="B5" s="732"/>
      <c r="C5" s="732"/>
    </row>
    <row r="6" spans="1:3" ht="16.5" thickBot="1" x14ac:dyDescent="0.35">
      <c r="A6" s="416"/>
      <c r="B6" s="416"/>
      <c r="C6" s="416"/>
    </row>
    <row r="7" spans="1:3" ht="12.75" customHeight="1" x14ac:dyDescent="0.2">
      <c r="A7" s="765" t="s">
        <v>149</v>
      </c>
      <c r="B7" s="761" t="s">
        <v>150</v>
      </c>
      <c r="C7" s="763" t="s">
        <v>355</v>
      </c>
    </row>
    <row r="8" spans="1:3" ht="18.75" customHeight="1" x14ac:dyDescent="0.2">
      <c r="A8" s="766"/>
      <c r="B8" s="762"/>
      <c r="C8" s="764"/>
    </row>
    <row r="9" spans="1:3" ht="15.75" x14ac:dyDescent="0.3">
      <c r="A9" s="626">
        <v>1</v>
      </c>
      <c r="B9" s="450">
        <v>2</v>
      </c>
      <c r="C9" s="99">
        <v>3</v>
      </c>
    </row>
    <row r="10" spans="1:3" ht="15.75" x14ac:dyDescent="0.3">
      <c r="A10" s="48" t="s">
        <v>27</v>
      </c>
      <c r="B10" s="41"/>
      <c r="C10" s="191">
        <f>C22+C11+C18+C16</f>
        <v>1325</v>
      </c>
    </row>
    <row r="11" spans="1:3" ht="31.5" x14ac:dyDescent="0.3">
      <c r="A11" s="48" t="s">
        <v>65</v>
      </c>
      <c r="B11" s="629" t="s">
        <v>328</v>
      </c>
      <c r="C11" s="191">
        <f>C12</f>
        <v>2335</v>
      </c>
    </row>
    <row r="12" spans="1:3" ht="31.5" x14ac:dyDescent="0.3">
      <c r="A12" s="48" t="s">
        <v>626</v>
      </c>
      <c r="B12" s="629" t="s">
        <v>329</v>
      </c>
      <c r="C12" s="191">
        <f>C13</f>
        <v>2335</v>
      </c>
    </row>
    <row r="13" spans="1:3" ht="30" x14ac:dyDescent="0.25">
      <c r="A13" s="44" t="s">
        <v>627</v>
      </c>
      <c r="B13" s="364" t="s">
        <v>330</v>
      </c>
      <c r="C13" s="193">
        <f>1010+1325</f>
        <v>2335</v>
      </c>
    </row>
    <row r="14" spans="1:3" ht="30" x14ac:dyDescent="0.25">
      <c r="A14" s="625" t="s">
        <v>594</v>
      </c>
      <c r="B14" s="624" t="s">
        <v>331</v>
      </c>
      <c r="C14" s="193">
        <f>C15</f>
        <v>-1010</v>
      </c>
    </row>
    <row r="15" spans="1:3" ht="30" x14ac:dyDescent="0.25">
      <c r="A15" s="625" t="s">
        <v>595</v>
      </c>
      <c r="B15" s="624" t="s">
        <v>332</v>
      </c>
      <c r="C15" s="193">
        <f>C17+C19</f>
        <v>-1010</v>
      </c>
    </row>
    <row r="16" spans="1:3" ht="34.5" hidden="1" customHeight="1" x14ac:dyDescent="0.3">
      <c r="A16" s="713" t="s">
        <v>596</v>
      </c>
      <c r="B16" s="714" t="s">
        <v>333</v>
      </c>
      <c r="C16" s="715">
        <f>C17</f>
        <v>0</v>
      </c>
    </row>
    <row r="17" spans="1:4" ht="45" hidden="1" x14ac:dyDescent="0.25">
      <c r="A17" s="713" t="s">
        <v>597</v>
      </c>
      <c r="B17" s="714" t="s">
        <v>334</v>
      </c>
      <c r="C17" s="716">
        <v>0</v>
      </c>
    </row>
    <row r="18" spans="1:4" ht="31.5" x14ac:dyDescent="0.3">
      <c r="A18" s="535" t="s">
        <v>594</v>
      </c>
      <c r="B18" s="536" t="s">
        <v>331</v>
      </c>
      <c r="C18" s="192">
        <f>C19</f>
        <v>-1010</v>
      </c>
    </row>
    <row r="19" spans="1:4" ht="31.5" x14ac:dyDescent="0.3">
      <c r="A19" s="537" t="s">
        <v>595</v>
      </c>
      <c r="B19" s="538" t="s">
        <v>332</v>
      </c>
      <c r="C19" s="191">
        <f>C20</f>
        <v>-1010</v>
      </c>
    </row>
    <row r="20" spans="1:4" ht="47.25" x14ac:dyDescent="0.3">
      <c r="A20" s="42" t="s">
        <v>624</v>
      </c>
      <c r="B20" s="156" t="s">
        <v>335</v>
      </c>
      <c r="C20" s="194">
        <f>C21</f>
        <v>-1010</v>
      </c>
    </row>
    <row r="21" spans="1:4" ht="45" x14ac:dyDescent="0.25">
      <c r="A21" s="44" t="s">
        <v>625</v>
      </c>
      <c r="B21" s="60" t="s">
        <v>336</v>
      </c>
      <c r="C21" s="193">
        <f>-493-517</f>
        <v>-1010</v>
      </c>
    </row>
    <row r="22" spans="1:4" ht="15.75" x14ac:dyDescent="0.3">
      <c r="A22" s="49" t="s">
        <v>628</v>
      </c>
      <c r="B22" s="151" t="s">
        <v>337</v>
      </c>
      <c r="C22" s="192">
        <v>0</v>
      </c>
      <c r="D22" s="258"/>
    </row>
    <row r="23" spans="1:4" ht="15.75" x14ac:dyDescent="0.3">
      <c r="A23" s="53" t="s">
        <v>152</v>
      </c>
      <c r="B23" s="156" t="s">
        <v>338</v>
      </c>
      <c r="C23" s="194">
        <f>C24</f>
        <v>-45418.1</v>
      </c>
    </row>
    <row r="24" spans="1:4" ht="15" x14ac:dyDescent="0.25">
      <c r="A24" s="44" t="s">
        <v>153</v>
      </c>
      <c r="B24" s="60" t="s">
        <v>339</v>
      </c>
      <c r="C24" s="193">
        <f>C25</f>
        <v>-45418.1</v>
      </c>
    </row>
    <row r="25" spans="1:4" ht="15" x14ac:dyDescent="0.25">
      <c r="A25" s="44" t="s">
        <v>154</v>
      </c>
      <c r="B25" s="60" t="s">
        <v>340</v>
      </c>
      <c r="C25" s="193">
        <f>C26</f>
        <v>-45418.1</v>
      </c>
    </row>
    <row r="26" spans="1:4" ht="30" x14ac:dyDescent="0.25">
      <c r="A26" s="44" t="s">
        <v>155</v>
      </c>
      <c r="B26" s="60" t="s">
        <v>341</v>
      </c>
      <c r="C26" s="583">
        <f>-C30+C22</f>
        <v>-45418.1</v>
      </c>
    </row>
    <row r="27" spans="1:4" ht="15.75" x14ac:dyDescent="0.3">
      <c r="A27" s="53" t="s">
        <v>156</v>
      </c>
      <c r="B27" s="156" t="s">
        <v>342</v>
      </c>
      <c r="C27" s="194">
        <f>C28</f>
        <v>45418.1</v>
      </c>
    </row>
    <row r="28" spans="1:4" ht="15" x14ac:dyDescent="0.25">
      <c r="A28" s="44" t="s">
        <v>157</v>
      </c>
      <c r="B28" s="60" t="s">
        <v>343</v>
      </c>
      <c r="C28" s="193">
        <f>C29</f>
        <v>45418.1</v>
      </c>
    </row>
    <row r="29" spans="1:4" ht="15" x14ac:dyDescent="0.25">
      <c r="A29" s="44" t="s">
        <v>158</v>
      </c>
      <c r="B29" s="60" t="s">
        <v>344</v>
      </c>
      <c r="C29" s="193">
        <f>C30</f>
        <v>45418.1</v>
      </c>
    </row>
    <row r="30" spans="1:4" ht="30.75" thickBot="1" x14ac:dyDescent="0.3">
      <c r="A30" s="46" t="s">
        <v>629</v>
      </c>
      <c r="B30" s="72" t="s">
        <v>345</v>
      </c>
      <c r="C30" s="277">
        <f>'прил №7'!F15-C21</f>
        <v>45418.1</v>
      </c>
    </row>
    <row r="31" spans="1:4" x14ac:dyDescent="0.2">
      <c r="A31" s="2"/>
      <c r="B31" s="3"/>
      <c r="C31" s="1"/>
    </row>
  </sheetData>
  <mergeCells count="7">
    <mergeCell ref="B7:B8"/>
    <mergeCell ref="C7:C8"/>
    <mergeCell ref="A5:C5"/>
    <mergeCell ref="A7:A8"/>
    <mergeCell ref="B1:C1"/>
    <mergeCell ref="B2:C2"/>
    <mergeCell ref="A3:C3"/>
  </mergeCells>
  <phoneticPr fontId="3" type="noConversion"/>
  <pageMargins left="0.75" right="0.75" top="1" bottom="1" header="0.5" footer="0.5"/>
  <pageSetup paperSize="9" scale="7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="80" zoomScaleNormal="80" workbookViewId="0">
      <selection activeCell="A3" sqref="A3"/>
    </sheetView>
  </sheetViews>
  <sheetFormatPr defaultRowHeight="12.75" x14ac:dyDescent="0.2"/>
  <cols>
    <col min="1" max="1" width="45.85546875" customWidth="1"/>
    <col min="2" max="2" width="28.7109375" customWidth="1"/>
    <col min="3" max="3" width="14.140625" customWidth="1"/>
    <col min="4" max="4" width="13.5703125" customWidth="1"/>
  </cols>
  <sheetData>
    <row r="1" spans="1:5" ht="15" x14ac:dyDescent="0.25">
      <c r="A1" s="51"/>
      <c r="B1" s="756" t="s">
        <v>449</v>
      </c>
      <c r="C1" s="756"/>
      <c r="D1" s="726"/>
    </row>
    <row r="2" spans="1:5" ht="28.9" customHeight="1" x14ac:dyDescent="0.25">
      <c r="A2" s="51"/>
      <c r="B2" s="752" t="s">
        <v>419</v>
      </c>
      <c r="C2" s="726"/>
      <c r="D2" s="726"/>
    </row>
    <row r="3" spans="1:5" ht="15.75" customHeight="1" x14ac:dyDescent="0.25">
      <c r="A3" s="51"/>
      <c r="B3" s="756" t="s">
        <v>701</v>
      </c>
      <c r="C3" s="756"/>
      <c r="D3" s="726"/>
    </row>
    <row r="4" spans="1:5" ht="15.75" customHeight="1" x14ac:dyDescent="0.25">
      <c r="A4" s="51"/>
      <c r="B4" s="388"/>
      <c r="C4" s="388"/>
      <c r="D4" s="387"/>
    </row>
    <row r="5" spans="1:5" ht="30" customHeight="1" x14ac:dyDescent="0.3">
      <c r="A5" s="746" t="s">
        <v>714</v>
      </c>
      <c r="B5" s="746"/>
      <c r="C5" s="746"/>
      <c r="D5" s="746"/>
    </row>
    <row r="6" spans="1:5" ht="18" customHeight="1" thickBot="1" x14ac:dyDescent="0.35">
      <c r="A6" s="96"/>
      <c r="B6" s="96"/>
      <c r="C6" s="748" t="s">
        <v>354</v>
      </c>
      <c r="D6" s="748"/>
    </row>
    <row r="7" spans="1:5" ht="18" customHeight="1" x14ac:dyDescent="0.2">
      <c r="A7" s="765" t="s">
        <v>149</v>
      </c>
      <c r="B7" s="761" t="s">
        <v>150</v>
      </c>
      <c r="C7" s="761" t="s">
        <v>606</v>
      </c>
      <c r="D7" s="763" t="s">
        <v>708</v>
      </c>
    </row>
    <row r="8" spans="1:5" ht="30" customHeight="1" x14ac:dyDescent="0.2">
      <c r="A8" s="766"/>
      <c r="B8" s="762"/>
      <c r="C8" s="762"/>
      <c r="D8" s="764"/>
    </row>
    <row r="9" spans="1:5" ht="15.75" x14ac:dyDescent="0.3">
      <c r="A9" s="631">
        <v>1</v>
      </c>
      <c r="B9" s="450">
        <v>2</v>
      </c>
      <c r="C9" s="450">
        <v>3</v>
      </c>
      <c r="D9" s="99">
        <v>4</v>
      </c>
    </row>
    <row r="10" spans="1:5" ht="30" customHeight="1" x14ac:dyDescent="0.3">
      <c r="A10" s="48" t="s">
        <v>27</v>
      </c>
      <c r="B10" s="41"/>
      <c r="C10" s="235">
        <f>C20+C11+C14</f>
        <v>1357</v>
      </c>
      <c r="D10" s="606">
        <f>D20+D11+D14</f>
        <v>1375</v>
      </c>
    </row>
    <row r="11" spans="1:5" ht="31.5" x14ac:dyDescent="0.3">
      <c r="A11" s="48" t="s">
        <v>65</v>
      </c>
      <c r="B11" s="534" t="s">
        <v>328</v>
      </c>
      <c r="C11" s="235">
        <f>C12</f>
        <v>2367</v>
      </c>
      <c r="D11" s="191">
        <f>D12</f>
        <v>1891</v>
      </c>
    </row>
    <row r="12" spans="1:5" ht="47.25" x14ac:dyDescent="0.3">
      <c r="A12" s="48" t="s">
        <v>626</v>
      </c>
      <c r="B12" s="534" t="s">
        <v>329</v>
      </c>
      <c r="C12" s="235">
        <f>C13</f>
        <v>2367</v>
      </c>
      <c r="D12" s="191">
        <f>D13</f>
        <v>1891</v>
      </c>
    </row>
    <row r="13" spans="1:5" ht="63" customHeight="1" x14ac:dyDescent="0.25">
      <c r="A13" s="44" t="s">
        <v>627</v>
      </c>
      <c r="B13" s="45" t="s">
        <v>330</v>
      </c>
      <c r="C13" s="238">
        <f>1357+1010</f>
        <v>2367</v>
      </c>
      <c r="D13" s="193">
        <f>1375+516</f>
        <v>1891</v>
      </c>
    </row>
    <row r="14" spans="1:5" ht="29.25" customHeight="1" x14ac:dyDescent="0.3">
      <c r="A14" s="535" t="s">
        <v>594</v>
      </c>
      <c r="B14" s="536" t="s">
        <v>331</v>
      </c>
      <c r="C14" s="532">
        <f>C15</f>
        <v>-1010</v>
      </c>
      <c r="D14" s="192">
        <f>D15</f>
        <v>-516</v>
      </c>
    </row>
    <row r="15" spans="1:5" ht="63" x14ac:dyDescent="0.3">
      <c r="A15" s="537" t="s">
        <v>595</v>
      </c>
      <c r="B15" s="538" t="s">
        <v>332</v>
      </c>
      <c r="C15" s="235">
        <f>C16+C18</f>
        <v>-1010</v>
      </c>
      <c r="D15" s="191">
        <f>D16+D18</f>
        <v>-516</v>
      </c>
    </row>
    <row r="16" spans="1:5" ht="60" hidden="1" x14ac:dyDescent="0.3">
      <c r="A16" s="539" t="s">
        <v>596</v>
      </c>
      <c r="B16" s="540" t="s">
        <v>333</v>
      </c>
      <c r="C16" s="541">
        <f>C17</f>
        <v>0</v>
      </c>
      <c r="D16" s="418">
        <f>D17</f>
        <v>0</v>
      </c>
      <c r="E16" t="s">
        <v>10</v>
      </c>
    </row>
    <row r="17" spans="1:6" ht="75" hidden="1" x14ac:dyDescent="0.25">
      <c r="A17" s="539" t="s">
        <v>597</v>
      </c>
      <c r="B17" s="540" t="s">
        <v>334</v>
      </c>
      <c r="C17" s="531">
        <v>0</v>
      </c>
      <c r="D17" s="344">
        <v>0</v>
      </c>
    </row>
    <row r="18" spans="1:6" ht="78.75" x14ac:dyDescent="0.3">
      <c r="A18" s="42" t="s">
        <v>624</v>
      </c>
      <c r="B18" s="43" t="s">
        <v>335</v>
      </c>
      <c r="C18" s="533">
        <f>C19</f>
        <v>-1010</v>
      </c>
      <c r="D18" s="194">
        <f>D19</f>
        <v>-516</v>
      </c>
    </row>
    <row r="19" spans="1:6" ht="75" x14ac:dyDescent="0.25">
      <c r="A19" s="44" t="s">
        <v>625</v>
      </c>
      <c r="B19" s="45" t="s">
        <v>336</v>
      </c>
      <c r="C19" s="238">
        <f>-493-517</f>
        <v>-1010</v>
      </c>
      <c r="D19" s="193">
        <f>-516</f>
        <v>-516</v>
      </c>
      <c r="F19" t="s">
        <v>10</v>
      </c>
    </row>
    <row r="20" spans="1:6" ht="15.75" x14ac:dyDescent="0.3">
      <c r="A20" s="49" t="s">
        <v>628</v>
      </c>
      <c r="B20" s="451" t="s">
        <v>337</v>
      </c>
      <c r="C20" s="532">
        <v>0</v>
      </c>
      <c r="D20" s="192">
        <v>0</v>
      </c>
    </row>
    <row r="21" spans="1:6" ht="32.25" customHeight="1" x14ac:dyDescent="0.3">
      <c r="A21" s="42" t="s">
        <v>152</v>
      </c>
      <c r="B21" s="43" t="s">
        <v>338</v>
      </c>
      <c r="C21" s="533">
        <f t="shared" ref="C21:D23" si="0">C22</f>
        <v>-43812</v>
      </c>
      <c r="D21" s="194">
        <f t="shared" si="0"/>
        <v>-30799.599999999999</v>
      </c>
    </row>
    <row r="22" spans="1:6" ht="30" x14ac:dyDescent="0.25">
      <c r="A22" s="44" t="s">
        <v>153</v>
      </c>
      <c r="B22" s="45" t="s">
        <v>339</v>
      </c>
      <c r="C22" s="238">
        <f t="shared" si="0"/>
        <v>-43812</v>
      </c>
      <c r="D22" s="193">
        <f t="shared" si="0"/>
        <v>-30799.599999999999</v>
      </c>
    </row>
    <row r="23" spans="1:6" ht="30" x14ac:dyDescent="0.25">
      <c r="A23" s="44" t="s">
        <v>154</v>
      </c>
      <c r="B23" s="45" t="s">
        <v>340</v>
      </c>
      <c r="C23" s="238">
        <f t="shared" si="0"/>
        <v>-43812</v>
      </c>
      <c r="D23" s="193">
        <f t="shared" si="0"/>
        <v>-30799.599999999999</v>
      </c>
    </row>
    <row r="24" spans="1:6" ht="45" x14ac:dyDescent="0.25">
      <c r="A24" s="44" t="s">
        <v>155</v>
      </c>
      <c r="B24" s="45" t="s">
        <v>341</v>
      </c>
      <c r="C24" s="238">
        <f>-43812</f>
        <v>-43812</v>
      </c>
      <c r="D24" s="193">
        <f>-30799.6</f>
        <v>-30799.599999999999</v>
      </c>
    </row>
    <row r="25" spans="1:6" ht="32.25" customHeight="1" x14ac:dyDescent="0.3">
      <c r="A25" s="42" t="s">
        <v>156</v>
      </c>
      <c r="B25" s="43" t="s">
        <v>342</v>
      </c>
      <c r="C25" s="533">
        <f t="shared" ref="C25:D27" si="1">C26</f>
        <v>43812</v>
      </c>
      <c r="D25" s="194">
        <f t="shared" si="1"/>
        <v>30799.599999999999</v>
      </c>
    </row>
    <row r="26" spans="1:6" ht="32.25" customHeight="1" x14ac:dyDescent="0.25">
      <c r="A26" s="44" t="s">
        <v>157</v>
      </c>
      <c r="B26" s="45" t="s">
        <v>343</v>
      </c>
      <c r="C26" s="238">
        <f t="shared" si="1"/>
        <v>43812</v>
      </c>
      <c r="D26" s="193">
        <f t="shared" si="1"/>
        <v>30799.599999999999</v>
      </c>
    </row>
    <row r="27" spans="1:6" ht="26.25" customHeight="1" x14ac:dyDescent="0.25">
      <c r="A27" s="44" t="s">
        <v>158</v>
      </c>
      <c r="B27" s="45" t="s">
        <v>344</v>
      </c>
      <c r="C27" s="238">
        <f t="shared" si="1"/>
        <v>43812</v>
      </c>
      <c r="D27" s="193">
        <f t="shared" si="1"/>
        <v>30799.599999999999</v>
      </c>
    </row>
    <row r="28" spans="1:6" ht="27" customHeight="1" thickBot="1" x14ac:dyDescent="0.3">
      <c r="A28" s="46" t="s">
        <v>629</v>
      </c>
      <c r="B28" s="47" t="s">
        <v>345</v>
      </c>
      <c r="C28" s="717">
        <v>43812</v>
      </c>
      <c r="D28" s="277">
        <v>30799.599999999999</v>
      </c>
    </row>
    <row r="29" spans="1:6" ht="24" customHeight="1" x14ac:dyDescent="0.2">
      <c r="A29" s="2"/>
      <c r="B29" s="3"/>
      <c r="C29" s="1"/>
      <c r="D29" s="1"/>
    </row>
    <row r="30" spans="1:6" ht="24" customHeight="1" x14ac:dyDescent="0.2">
      <c r="A30" s="2"/>
      <c r="B30" s="3"/>
      <c r="C30" s="1"/>
      <c r="D30" s="1"/>
    </row>
    <row r="31" spans="1:6" ht="24" customHeight="1" x14ac:dyDescent="0.2">
      <c r="A31" s="19"/>
      <c r="B31" s="719"/>
      <c r="C31" s="719"/>
      <c r="D31" s="94"/>
    </row>
  </sheetData>
  <mergeCells count="10">
    <mergeCell ref="B1:D1"/>
    <mergeCell ref="B2:D2"/>
    <mergeCell ref="B3:D3"/>
    <mergeCell ref="C6:D6"/>
    <mergeCell ref="A5:D5"/>
    <mergeCell ref="B31:C31"/>
    <mergeCell ref="D7:D8"/>
    <mergeCell ref="A7:A8"/>
    <mergeCell ref="B7:B8"/>
    <mergeCell ref="C7:C8"/>
  </mergeCells>
  <pageMargins left="1.1417322834645669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H57"/>
  <sheetViews>
    <sheetView zoomScale="80" zoomScaleNormal="80" zoomScaleSheetLayoutView="100" workbookViewId="0">
      <selection activeCell="C4" sqref="C4"/>
    </sheetView>
  </sheetViews>
  <sheetFormatPr defaultColWidth="9.140625" defaultRowHeight="15.75" x14ac:dyDescent="0.25"/>
  <cols>
    <col min="1" max="1" width="4.85546875" style="28" customWidth="1"/>
    <col min="2" max="2" width="36.85546875" style="28" customWidth="1"/>
    <col min="3" max="3" width="23.28515625" style="28" customWidth="1"/>
    <col min="4" max="4" width="5.85546875" style="28" customWidth="1"/>
    <col min="5" max="5" width="6.5703125" style="28" customWidth="1"/>
    <col min="6" max="6" width="19.140625" style="28" customWidth="1"/>
    <col min="7" max="7" width="6.28515625" style="28" customWidth="1"/>
    <col min="8" max="8" width="12" style="28" customWidth="1"/>
    <col min="9" max="9" width="4.85546875" style="28" customWidth="1"/>
    <col min="10" max="16384" width="9.140625" style="28"/>
  </cols>
  <sheetData>
    <row r="1" spans="1:8" customFormat="1" ht="15" x14ac:dyDescent="0.25">
      <c r="A1" s="51"/>
      <c r="B1" s="756"/>
      <c r="C1" s="756"/>
      <c r="D1" s="726"/>
      <c r="E1" s="720" t="s">
        <v>350</v>
      </c>
      <c r="F1" s="720"/>
      <c r="G1" s="720"/>
      <c r="H1" s="720"/>
    </row>
    <row r="2" spans="1:8" customFormat="1" ht="28.9" customHeight="1" x14ac:dyDescent="0.25">
      <c r="A2" s="51"/>
      <c r="B2" s="752"/>
      <c r="C2" s="726"/>
      <c r="D2" s="726"/>
      <c r="E2" s="721" t="s">
        <v>419</v>
      </c>
      <c r="F2" s="721"/>
      <c r="G2" s="721"/>
      <c r="H2" s="721"/>
    </row>
    <row r="3" spans="1:8" customFormat="1" ht="15.75" customHeight="1" x14ac:dyDescent="0.25">
      <c r="A3" s="51"/>
      <c r="B3" s="720" t="s">
        <v>657</v>
      </c>
      <c r="C3" s="720"/>
      <c r="D3" s="720"/>
      <c r="E3" s="720"/>
      <c r="F3" s="720"/>
      <c r="G3" s="720"/>
      <c r="H3" s="720"/>
    </row>
    <row r="4" spans="1:8" customFormat="1" ht="15.75" customHeight="1" x14ac:dyDescent="0.25">
      <c r="A4" s="51"/>
      <c r="B4" s="147"/>
      <c r="C4" s="147"/>
      <c r="D4" s="130"/>
      <c r="E4" s="128"/>
      <c r="F4" s="128"/>
      <c r="G4" s="128"/>
      <c r="H4" s="128"/>
    </row>
    <row r="5" spans="1:8" ht="12.75" customHeight="1" x14ac:dyDescent="0.25">
      <c r="A5" s="790" t="s">
        <v>715</v>
      </c>
      <c r="B5" s="790"/>
      <c r="C5" s="790"/>
      <c r="D5" s="790"/>
      <c r="E5" s="790"/>
      <c r="F5" s="790"/>
      <c r="G5" s="790"/>
      <c r="H5" s="790"/>
    </row>
    <row r="6" spans="1:8" ht="18.75" customHeight="1" x14ac:dyDescent="0.25">
      <c r="A6" s="791"/>
      <c r="B6" s="791"/>
      <c r="C6" s="791"/>
      <c r="D6" s="791"/>
      <c r="E6" s="791"/>
      <c r="F6" s="791"/>
      <c r="G6" s="791"/>
      <c r="H6" s="791"/>
    </row>
    <row r="7" spans="1:8" ht="18.75" customHeight="1" x14ac:dyDescent="0.25">
      <c r="A7" s="76"/>
      <c r="B7" s="76"/>
      <c r="C7" s="76"/>
      <c r="D7" s="76"/>
      <c r="E7" s="76"/>
      <c r="F7" s="76"/>
      <c r="G7" s="76"/>
      <c r="H7" s="76"/>
    </row>
    <row r="8" spans="1:8" ht="16.5" thickBot="1" x14ac:dyDescent="0.3">
      <c r="A8" s="75"/>
      <c r="B8" s="77"/>
      <c r="C8" s="77"/>
      <c r="D8" s="77"/>
      <c r="E8" s="78"/>
      <c r="F8" s="77"/>
      <c r="G8" s="792" t="s">
        <v>354</v>
      </c>
      <c r="H8" s="792"/>
    </row>
    <row r="9" spans="1:8" x14ac:dyDescent="0.25">
      <c r="A9" s="795" t="s">
        <v>118</v>
      </c>
      <c r="B9" s="797" t="s">
        <v>119</v>
      </c>
      <c r="C9" s="793" t="s">
        <v>120</v>
      </c>
      <c r="D9" s="789" t="s">
        <v>121</v>
      </c>
      <c r="E9" s="789"/>
      <c r="F9" s="789"/>
      <c r="G9" s="789"/>
      <c r="H9" s="799" t="s">
        <v>151</v>
      </c>
    </row>
    <row r="10" spans="1:8" ht="13.5" customHeight="1" thickBot="1" x14ac:dyDescent="0.3">
      <c r="A10" s="796"/>
      <c r="B10" s="798"/>
      <c r="C10" s="794"/>
      <c r="D10" s="79" t="s">
        <v>122</v>
      </c>
      <c r="E10" s="79" t="s">
        <v>123</v>
      </c>
      <c r="F10" s="80" t="s">
        <v>174</v>
      </c>
      <c r="G10" s="80" t="s">
        <v>175</v>
      </c>
      <c r="H10" s="800"/>
    </row>
    <row r="11" spans="1:8" ht="13.5" hidden="1" customHeight="1" thickBot="1" x14ac:dyDescent="0.3">
      <c r="A11" s="785" t="s">
        <v>124</v>
      </c>
      <c r="B11" s="787" t="s">
        <v>219</v>
      </c>
      <c r="C11" s="81" t="s">
        <v>311</v>
      </c>
      <c r="D11" s="82"/>
      <c r="E11" s="82"/>
      <c r="F11" s="390" t="s">
        <v>180</v>
      </c>
      <c r="G11" s="82"/>
      <c r="H11" s="83">
        <f>SUM(H12:H12)</f>
        <v>0</v>
      </c>
    </row>
    <row r="12" spans="1:8" ht="54" hidden="1" customHeight="1" thickBot="1" x14ac:dyDescent="0.3">
      <c r="A12" s="786"/>
      <c r="B12" s="788"/>
      <c r="C12" s="84" t="s">
        <v>125</v>
      </c>
      <c r="D12" s="85" t="s">
        <v>195</v>
      </c>
      <c r="E12" s="85" t="s">
        <v>220</v>
      </c>
      <c r="F12" s="86" t="s">
        <v>218</v>
      </c>
      <c r="G12" s="85" t="s">
        <v>179</v>
      </c>
      <c r="H12" s="87">
        <v>0</v>
      </c>
    </row>
    <row r="13" spans="1:8" ht="30.75" x14ac:dyDescent="0.25">
      <c r="A13" s="771" t="s">
        <v>124</v>
      </c>
      <c r="B13" s="773" t="s">
        <v>434</v>
      </c>
      <c r="C13" s="391" t="s">
        <v>311</v>
      </c>
      <c r="D13" s="82"/>
      <c r="E13" s="82"/>
      <c r="F13" s="390" t="s">
        <v>395</v>
      </c>
      <c r="G13" s="82"/>
      <c r="H13" s="83">
        <f>SUM(H14:H14)</f>
        <v>678.6</v>
      </c>
    </row>
    <row r="14" spans="1:8" ht="83.25" customHeight="1" thickBot="1" x14ac:dyDescent="0.3">
      <c r="A14" s="772"/>
      <c r="B14" s="774"/>
      <c r="C14" s="84" t="s">
        <v>125</v>
      </c>
      <c r="D14" s="85" t="s">
        <v>195</v>
      </c>
      <c r="E14" s="85" t="s">
        <v>126</v>
      </c>
      <c r="F14" s="86" t="s">
        <v>394</v>
      </c>
      <c r="G14" s="85" t="s">
        <v>179</v>
      </c>
      <c r="H14" s="87">
        <f>'прил №7'!F114</f>
        <v>678.6</v>
      </c>
    </row>
    <row r="15" spans="1:8" ht="30.75" x14ac:dyDescent="0.25">
      <c r="A15" s="775" t="s">
        <v>127</v>
      </c>
      <c r="B15" s="773" t="s">
        <v>653</v>
      </c>
      <c r="C15" s="125" t="s">
        <v>311</v>
      </c>
      <c r="D15" s="88"/>
      <c r="E15" s="88"/>
      <c r="F15" s="89" t="s">
        <v>393</v>
      </c>
      <c r="G15" s="88"/>
      <c r="H15" s="577">
        <f>SUM(H16:H16)</f>
        <v>3816.5</v>
      </c>
    </row>
    <row r="16" spans="1:8" ht="89.45" customHeight="1" thickBot="1" x14ac:dyDescent="0.3">
      <c r="A16" s="776"/>
      <c r="B16" s="774"/>
      <c r="C16" s="84" t="s">
        <v>125</v>
      </c>
      <c r="D16" s="85" t="s">
        <v>195</v>
      </c>
      <c r="E16" s="85" t="s">
        <v>128</v>
      </c>
      <c r="F16" s="86" t="s">
        <v>396</v>
      </c>
      <c r="G16" s="85" t="s">
        <v>179</v>
      </c>
      <c r="H16" s="87">
        <f>'прил №7'!F126</f>
        <v>3816.5</v>
      </c>
    </row>
    <row r="17" spans="1:8" ht="41.25" hidden="1" customHeight="1" x14ac:dyDescent="0.25">
      <c r="A17" s="771" t="s">
        <v>129</v>
      </c>
      <c r="B17" s="773" t="s">
        <v>427</v>
      </c>
      <c r="C17" s="459" t="s">
        <v>312</v>
      </c>
      <c r="D17" s="90"/>
      <c r="E17" s="82"/>
      <c r="F17" s="458" t="s">
        <v>429</v>
      </c>
      <c r="G17" s="90"/>
      <c r="H17" s="83">
        <f>H18</f>
        <v>0</v>
      </c>
    </row>
    <row r="18" spans="1:8" ht="60.75" hidden="1" thickBot="1" x14ac:dyDescent="0.3">
      <c r="A18" s="772"/>
      <c r="B18" s="774"/>
      <c r="C18" s="103" t="s">
        <v>125</v>
      </c>
      <c r="D18" s="105">
        <v>726</v>
      </c>
      <c r="E18" s="104" t="s">
        <v>308</v>
      </c>
      <c r="F18" s="105" t="s">
        <v>428</v>
      </c>
      <c r="G18" s="104" t="s">
        <v>179</v>
      </c>
      <c r="H18" s="123">
        <f>'прил 5'!F138</f>
        <v>0</v>
      </c>
    </row>
    <row r="19" spans="1:8" ht="30.75" x14ac:dyDescent="0.25">
      <c r="A19" s="771" t="s">
        <v>129</v>
      </c>
      <c r="B19" s="773" t="s">
        <v>410</v>
      </c>
      <c r="C19" s="391" t="s">
        <v>312</v>
      </c>
      <c r="D19" s="90"/>
      <c r="E19" s="82"/>
      <c r="F19" s="124" t="str">
        <f>F20</f>
        <v>22.7.00.99030</v>
      </c>
      <c r="G19" s="90"/>
      <c r="H19" s="83">
        <f t="shared" ref="H19" si="0">H20</f>
        <v>1450</v>
      </c>
    </row>
    <row r="20" spans="1:8" ht="60.75" thickBot="1" x14ac:dyDescent="0.3">
      <c r="A20" s="772"/>
      <c r="B20" s="774"/>
      <c r="C20" s="103" t="s">
        <v>125</v>
      </c>
      <c r="D20" s="60" t="s">
        <v>195</v>
      </c>
      <c r="E20" s="153" t="s">
        <v>236</v>
      </c>
      <c r="F20" s="60" t="s">
        <v>397</v>
      </c>
      <c r="G20" s="104" t="s">
        <v>179</v>
      </c>
      <c r="H20" s="123">
        <f>'прил 5'!F149</f>
        <v>1450</v>
      </c>
    </row>
    <row r="21" spans="1:8" ht="32.25" hidden="1" customHeight="1" x14ac:dyDescent="0.25">
      <c r="A21" s="780" t="s">
        <v>598</v>
      </c>
      <c r="B21" s="777" t="s">
        <v>537</v>
      </c>
      <c r="C21" s="117" t="s">
        <v>409</v>
      </c>
      <c r="D21" s="90"/>
      <c r="E21" s="82"/>
      <c r="F21" s="390" t="s">
        <v>408</v>
      </c>
      <c r="G21" s="124"/>
      <c r="H21" s="83">
        <f>H22+H23</f>
        <v>0</v>
      </c>
    </row>
    <row r="22" spans="1:8" ht="60.6" hidden="1" customHeight="1" x14ac:dyDescent="0.25">
      <c r="A22" s="781"/>
      <c r="B22" s="778"/>
      <c r="C22" s="783" t="s">
        <v>125</v>
      </c>
      <c r="D22" s="612">
        <v>726</v>
      </c>
      <c r="E22" s="613" t="s">
        <v>236</v>
      </c>
      <c r="F22" s="612" t="s">
        <v>406</v>
      </c>
      <c r="G22" s="613" t="s">
        <v>179</v>
      </c>
      <c r="H22" s="614">
        <f>'прил 5'!F156</f>
        <v>0</v>
      </c>
    </row>
    <row r="23" spans="1:8" ht="60.6" hidden="1" customHeight="1" thickBot="1" x14ac:dyDescent="0.3">
      <c r="A23" s="782"/>
      <c r="B23" s="779"/>
      <c r="C23" s="784"/>
      <c r="D23" s="91">
        <v>726</v>
      </c>
      <c r="E23" s="92" t="s">
        <v>236</v>
      </c>
      <c r="F23" s="91" t="s">
        <v>536</v>
      </c>
      <c r="G23" s="92" t="s">
        <v>179</v>
      </c>
      <c r="H23" s="122">
        <f>'прил 5'!F163</f>
        <v>0</v>
      </c>
    </row>
    <row r="24" spans="1:8" ht="35.25" hidden="1" customHeight="1" x14ac:dyDescent="0.25">
      <c r="A24" s="780" t="s">
        <v>637</v>
      </c>
      <c r="B24" s="777" t="s">
        <v>620</v>
      </c>
      <c r="C24" s="117" t="s">
        <v>409</v>
      </c>
      <c r="D24" s="90"/>
      <c r="E24" s="82"/>
      <c r="F24" s="458" t="s">
        <v>616</v>
      </c>
      <c r="G24" s="124"/>
      <c r="H24" s="611">
        <f>H25</f>
        <v>0</v>
      </c>
    </row>
    <row r="25" spans="1:8" ht="65.25" hidden="1" customHeight="1" thickBot="1" x14ac:dyDescent="0.3">
      <c r="A25" s="782"/>
      <c r="B25" s="779"/>
      <c r="C25" s="491" t="s">
        <v>125</v>
      </c>
      <c r="D25" s="91">
        <v>726</v>
      </c>
      <c r="E25" s="92" t="s">
        <v>615</v>
      </c>
      <c r="F25" s="91" t="s">
        <v>621</v>
      </c>
      <c r="G25" s="92" t="s">
        <v>179</v>
      </c>
      <c r="H25" s="581">
        <f>'прил 5'!F194</f>
        <v>0</v>
      </c>
    </row>
    <row r="26" spans="1:8" ht="17.25" thickBot="1" x14ac:dyDescent="0.35">
      <c r="A26" s="769" t="s">
        <v>130</v>
      </c>
      <c r="B26" s="770"/>
      <c r="C26" s="108"/>
      <c r="D26" s="109"/>
      <c r="E26" s="110"/>
      <c r="F26" s="109"/>
      <c r="G26" s="109"/>
      <c r="H26" s="374">
        <f>H21+H19+H17+H15+H13+H24</f>
        <v>5945.1</v>
      </c>
    </row>
    <row r="27" spans="1:8" x14ac:dyDescent="0.25">
      <c r="H27" s="30"/>
    </row>
    <row r="28" spans="1:8" x14ac:dyDescent="0.25">
      <c r="B28" s="767"/>
      <c r="C28" s="767"/>
      <c r="F28" s="768"/>
      <c r="G28" s="768"/>
      <c r="H28" s="29"/>
    </row>
    <row r="29" spans="1:8" x14ac:dyDescent="0.25">
      <c r="B29" s="31"/>
      <c r="H29" s="29"/>
    </row>
    <row r="30" spans="1:8" x14ac:dyDescent="0.25">
      <c r="H30" s="29"/>
    </row>
    <row r="31" spans="1:8" x14ac:dyDescent="0.25">
      <c r="H31" s="29"/>
    </row>
    <row r="32" spans="1:8" x14ac:dyDescent="0.25">
      <c r="H32" s="29"/>
    </row>
    <row r="33" spans="8:8" x14ac:dyDescent="0.25">
      <c r="H33" s="30"/>
    </row>
    <row r="34" spans="8:8" x14ac:dyDescent="0.25">
      <c r="H34" s="30"/>
    </row>
    <row r="35" spans="8:8" x14ac:dyDescent="0.25">
      <c r="H35" s="30"/>
    </row>
    <row r="36" spans="8:8" x14ac:dyDescent="0.25">
      <c r="H36" s="30"/>
    </row>
    <row r="37" spans="8:8" x14ac:dyDescent="0.25">
      <c r="H37" s="30"/>
    </row>
    <row r="38" spans="8:8" x14ac:dyDescent="0.25">
      <c r="H38" s="30"/>
    </row>
    <row r="39" spans="8:8" x14ac:dyDescent="0.25">
      <c r="H39" s="30"/>
    </row>
    <row r="40" spans="8:8" x14ac:dyDescent="0.25">
      <c r="H40" s="30"/>
    </row>
    <row r="41" spans="8:8" x14ac:dyDescent="0.25">
      <c r="H41" s="30"/>
    </row>
    <row r="42" spans="8:8" x14ac:dyDescent="0.25">
      <c r="H42" s="30"/>
    </row>
    <row r="43" spans="8:8" x14ac:dyDescent="0.25">
      <c r="H43" s="30"/>
    </row>
    <row r="44" spans="8:8" x14ac:dyDescent="0.25">
      <c r="H44" s="30"/>
    </row>
    <row r="45" spans="8:8" x14ac:dyDescent="0.25">
      <c r="H45" s="30"/>
    </row>
    <row r="46" spans="8:8" x14ac:dyDescent="0.25">
      <c r="H46" s="30"/>
    </row>
    <row r="47" spans="8:8" x14ac:dyDescent="0.25">
      <c r="H47" s="30"/>
    </row>
    <row r="48" spans="8:8" x14ac:dyDescent="0.25">
      <c r="H48" s="30"/>
    </row>
    <row r="49" spans="8:8" x14ac:dyDescent="0.25">
      <c r="H49" s="30"/>
    </row>
    <row r="50" spans="8:8" x14ac:dyDescent="0.25">
      <c r="H50" s="30"/>
    </row>
    <row r="51" spans="8:8" x14ac:dyDescent="0.25">
      <c r="H51" s="30"/>
    </row>
    <row r="52" spans="8:8" x14ac:dyDescent="0.25">
      <c r="H52" s="30"/>
    </row>
    <row r="53" spans="8:8" x14ac:dyDescent="0.25">
      <c r="H53" s="30"/>
    </row>
    <row r="54" spans="8:8" x14ac:dyDescent="0.25">
      <c r="H54" s="30"/>
    </row>
    <row r="55" spans="8:8" x14ac:dyDescent="0.25">
      <c r="H55" s="30"/>
    </row>
    <row r="56" spans="8:8" x14ac:dyDescent="0.25">
      <c r="H56" s="30"/>
    </row>
    <row r="57" spans="8:8" x14ac:dyDescent="0.25">
      <c r="H57" s="30"/>
    </row>
  </sheetData>
  <sheetProtection autoFilter="0"/>
  <autoFilter ref="A11:I11"/>
  <mergeCells count="30">
    <mergeCell ref="B1:D1"/>
    <mergeCell ref="B2:D2"/>
    <mergeCell ref="E1:H1"/>
    <mergeCell ref="E2:H2"/>
    <mergeCell ref="A11:A12"/>
    <mergeCell ref="B11:B12"/>
    <mergeCell ref="D9:G9"/>
    <mergeCell ref="A5:H6"/>
    <mergeCell ref="G8:H8"/>
    <mergeCell ref="C9:C10"/>
    <mergeCell ref="A9:A10"/>
    <mergeCell ref="B9:B10"/>
    <mergeCell ref="H9:H10"/>
    <mergeCell ref="B3:H3"/>
    <mergeCell ref="B28:C28"/>
    <mergeCell ref="F28:G28"/>
    <mergeCell ref="A26:B26"/>
    <mergeCell ref="A13:A14"/>
    <mergeCell ref="B13:B14"/>
    <mergeCell ref="A15:A16"/>
    <mergeCell ref="B15:B16"/>
    <mergeCell ref="B19:B20"/>
    <mergeCell ref="A19:A20"/>
    <mergeCell ref="A17:A18"/>
    <mergeCell ref="B17:B18"/>
    <mergeCell ref="B21:B23"/>
    <mergeCell ref="A21:A23"/>
    <mergeCell ref="C22:C23"/>
    <mergeCell ref="A24:A25"/>
    <mergeCell ref="B24:B25"/>
  </mergeCells>
  <phoneticPr fontId="0" type="noConversion"/>
  <printOptions horizontalCentered="1"/>
  <pageMargins left="0.86614173228346458" right="0.39370078740157483" top="0.78740157480314965" bottom="0.78740157480314965" header="0" footer="0"/>
  <pageSetup paperSize="9" scale="79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zoomScale="80" zoomScaleNormal="80" zoomScaleSheetLayoutView="100" workbookViewId="0">
      <selection activeCell="B16" sqref="B16:B17"/>
    </sheetView>
  </sheetViews>
  <sheetFormatPr defaultColWidth="9.140625" defaultRowHeight="15.75" x14ac:dyDescent="0.25"/>
  <cols>
    <col min="1" max="1" width="4.85546875" style="28" customWidth="1"/>
    <col min="2" max="2" width="38.7109375" style="28" customWidth="1"/>
    <col min="3" max="3" width="23.85546875" style="28" customWidth="1"/>
    <col min="4" max="4" width="7.7109375" style="28" customWidth="1"/>
    <col min="5" max="5" width="9.140625" style="28" customWidth="1"/>
    <col min="6" max="6" width="19.5703125" style="28" customWidth="1"/>
    <col min="7" max="7" width="7.28515625" style="28" customWidth="1"/>
    <col min="8" max="8" width="12.7109375" style="28" customWidth="1"/>
    <col min="9" max="9" width="11.42578125" style="28" customWidth="1"/>
    <col min="10" max="10" width="0.42578125" style="28" hidden="1" customWidth="1"/>
    <col min="11" max="12" width="9.140625" style="28" hidden="1" customWidth="1"/>
    <col min="13" max="13" width="4.5703125" style="28" hidden="1" customWidth="1"/>
    <col min="14" max="18" width="9.140625" style="28" hidden="1" customWidth="1"/>
    <col min="19" max="16384" width="9.140625" style="28"/>
  </cols>
  <sheetData>
    <row r="1" spans="1:9" customFormat="1" ht="15" x14ac:dyDescent="0.25">
      <c r="A1" s="51"/>
      <c r="B1" s="756"/>
      <c r="C1" s="756"/>
      <c r="D1" s="726"/>
      <c r="E1" s="720" t="s">
        <v>349</v>
      </c>
      <c r="F1" s="720"/>
      <c r="G1" s="720"/>
      <c r="H1" s="720"/>
      <c r="I1" s="726"/>
    </row>
    <row r="2" spans="1:9" customFormat="1" ht="28.9" customHeight="1" x14ac:dyDescent="0.25">
      <c r="A2" s="51"/>
      <c r="B2" s="752"/>
      <c r="C2" s="726"/>
      <c r="D2" s="726"/>
      <c r="E2" s="129"/>
      <c r="F2" s="721" t="s">
        <v>419</v>
      </c>
      <c r="G2" s="726"/>
      <c r="H2" s="726"/>
      <c r="I2" s="726"/>
    </row>
    <row r="3" spans="1:9" customFormat="1" ht="15.75" customHeight="1" x14ac:dyDescent="0.25">
      <c r="A3" s="51"/>
      <c r="B3" s="756"/>
      <c r="C3" s="756"/>
      <c r="D3" s="726"/>
      <c r="E3" s="720" t="s">
        <v>654</v>
      </c>
      <c r="F3" s="720"/>
      <c r="G3" s="720"/>
      <c r="H3" s="720"/>
      <c r="I3" s="726"/>
    </row>
    <row r="4" spans="1:9" customFormat="1" ht="15.75" customHeight="1" x14ac:dyDescent="0.25">
      <c r="A4" s="51"/>
      <c r="B4" s="147"/>
      <c r="C4" s="147"/>
      <c r="D4" s="130"/>
      <c r="E4" s="128"/>
      <c r="F4" s="128"/>
      <c r="G4" s="128"/>
      <c r="H4" s="128"/>
      <c r="I4" s="130"/>
    </row>
    <row r="5" spans="1:9" ht="12.75" customHeight="1" x14ac:dyDescent="0.25">
      <c r="A5" s="790" t="s">
        <v>716</v>
      </c>
      <c r="B5" s="790"/>
      <c r="C5" s="790"/>
      <c r="D5" s="790"/>
      <c r="E5" s="790"/>
      <c r="F5" s="790"/>
      <c r="G5" s="790"/>
      <c r="H5" s="790"/>
      <c r="I5" s="790"/>
    </row>
    <row r="6" spans="1:9" ht="18.75" customHeight="1" x14ac:dyDescent="0.25">
      <c r="A6" s="790"/>
      <c r="B6" s="790"/>
      <c r="C6" s="790"/>
      <c r="D6" s="790"/>
      <c r="E6" s="790"/>
      <c r="F6" s="790"/>
      <c r="G6" s="790"/>
      <c r="H6" s="790"/>
      <c r="I6" s="790"/>
    </row>
    <row r="7" spans="1:9" ht="16.5" customHeight="1" thickBot="1" x14ac:dyDescent="0.3">
      <c r="A7" s="75"/>
      <c r="B7" s="77"/>
      <c r="C7" s="77"/>
      <c r="D7" s="77"/>
      <c r="E7" s="78"/>
      <c r="F7" s="77"/>
      <c r="G7" s="815" t="s">
        <v>354</v>
      </c>
      <c r="H7" s="815"/>
      <c r="I7" s="815"/>
    </row>
    <row r="8" spans="1:9" x14ac:dyDescent="0.25">
      <c r="A8" s="822" t="s">
        <v>118</v>
      </c>
      <c r="B8" s="793" t="s">
        <v>119</v>
      </c>
      <c r="C8" s="793" t="s">
        <v>120</v>
      </c>
      <c r="D8" s="789" t="s">
        <v>121</v>
      </c>
      <c r="E8" s="789"/>
      <c r="F8" s="789"/>
      <c r="G8" s="789"/>
      <c r="H8" s="818" t="s">
        <v>606</v>
      </c>
      <c r="I8" s="799" t="s">
        <v>708</v>
      </c>
    </row>
    <row r="9" spans="1:9" ht="13.5" customHeight="1" thickBot="1" x14ac:dyDescent="0.3">
      <c r="A9" s="823"/>
      <c r="B9" s="794"/>
      <c r="C9" s="794"/>
      <c r="D9" s="79" t="s">
        <v>122</v>
      </c>
      <c r="E9" s="79" t="s">
        <v>123</v>
      </c>
      <c r="F9" s="80" t="s">
        <v>174</v>
      </c>
      <c r="G9" s="80" t="s">
        <v>175</v>
      </c>
      <c r="H9" s="819"/>
      <c r="I9" s="800"/>
    </row>
    <row r="10" spans="1:9" ht="13.5" hidden="1" customHeight="1" x14ac:dyDescent="0.25">
      <c r="A10" s="816" t="s">
        <v>124</v>
      </c>
      <c r="B10" s="820" t="s">
        <v>219</v>
      </c>
      <c r="C10" s="81" t="s">
        <v>311</v>
      </c>
      <c r="D10" s="82"/>
      <c r="E10" s="82"/>
      <c r="F10" s="441" t="s">
        <v>180</v>
      </c>
      <c r="G10" s="82"/>
      <c r="H10" s="100">
        <f>SUM(H11:H11)</f>
        <v>0</v>
      </c>
      <c r="I10" s="107"/>
    </row>
    <row r="11" spans="1:9" ht="54" hidden="1" customHeight="1" thickBot="1" x14ac:dyDescent="0.3">
      <c r="A11" s="817"/>
      <c r="B11" s="821"/>
      <c r="C11" s="103" t="s">
        <v>125</v>
      </c>
      <c r="D11" s="104" t="s">
        <v>195</v>
      </c>
      <c r="E11" s="104" t="s">
        <v>220</v>
      </c>
      <c r="F11" s="105" t="s">
        <v>218</v>
      </c>
      <c r="G11" s="104" t="s">
        <v>179</v>
      </c>
      <c r="H11" s="106">
        <v>0</v>
      </c>
      <c r="I11" s="113"/>
    </row>
    <row r="12" spans="1:9" ht="30.75" hidden="1" x14ac:dyDescent="0.25">
      <c r="A12" s="802" t="s">
        <v>124</v>
      </c>
      <c r="B12" s="804" t="s">
        <v>434</v>
      </c>
      <c r="C12" s="442" t="s">
        <v>311</v>
      </c>
      <c r="D12" s="82"/>
      <c r="E12" s="82"/>
      <c r="F12" s="118" t="s">
        <v>395</v>
      </c>
      <c r="G12" s="82"/>
      <c r="H12" s="100">
        <f>SUM(H13:H13)</f>
        <v>0</v>
      </c>
      <c r="I12" s="278">
        <f>SUM(I13:I13)</f>
        <v>0</v>
      </c>
    </row>
    <row r="13" spans="1:9" ht="64.150000000000006" hidden="1" customHeight="1" thickBot="1" x14ac:dyDescent="0.3">
      <c r="A13" s="803"/>
      <c r="B13" s="805"/>
      <c r="C13" s="84" t="s">
        <v>125</v>
      </c>
      <c r="D13" s="85" t="s">
        <v>195</v>
      </c>
      <c r="E13" s="85" t="s">
        <v>126</v>
      </c>
      <c r="F13" s="86" t="s">
        <v>394</v>
      </c>
      <c r="G13" s="85" t="s">
        <v>179</v>
      </c>
      <c r="H13" s="101">
        <f>'прил №6'!F99</f>
        <v>0</v>
      </c>
      <c r="I13" s="279">
        <v>0</v>
      </c>
    </row>
    <row r="14" spans="1:9" ht="30.75" hidden="1" x14ac:dyDescent="0.25">
      <c r="A14" s="771" t="s">
        <v>127</v>
      </c>
      <c r="B14" s="806" t="s">
        <v>438</v>
      </c>
      <c r="C14" s="125" t="s">
        <v>311</v>
      </c>
      <c r="D14" s="88"/>
      <c r="E14" s="88"/>
      <c r="F14" s="89" t="s">
        <v>393</v>
      </c>
      <c r="G14" s="88"/>
      <c r="H14" s="102">
        <f>SUM(H15:H15)</f>
        <v>0</v>
      </c>
      <c r="I14" s="280">
        <f>SUM(I15:I15)</f>
        <v>0</v>
      </c>
    </row>
    <row r="15" spans="1:9" ht="73.150000000000006" hidden="1" customHeight="1" thickBot="1" x14ac:dyDescent="0.3">
      <c r="A15" s="772"/>
      <c r="B15" s="805"/>
      <c r="C15" s="84" t="s">
        <v>125</v>
      </c>
      <c r="D15" s="85" t="s">
        <v>195</v>
      </c>
      <c r="E15" s="85" t="s">
        <v>128</v>
      </c>
      <c r="F15" s="86" t="s">
        <v>396</v>
      </c>
      <c r="G15" s="85" t="s">
        <v>179</v>
      </c>
      <c r="H15" s="101">
        <v>0</v>
      </c>
      <c r="I15" s="279">
        <v>0</v>
      </c>
    </row>
    <row r="16" spans="1:9" ht="30.75" x14ac:dyDescent="0.25">
      <c r="A16" s="813" t="s">
        <v>124</v>
      </c>
      <c r="B16" s="773" t="s">
        <v>653</v>
      </c>
      <c r="C16" s="125" t="s">
        <v>311</v>
      </c>
      <c r="D16" s="88"/>
      <c r="E16" s="88"/>
      <c r="F16" s="89" t="s">
        <v>393</v>
      </c>
      <c r="G16" s="88"/>
      <c r="H16" s="102">
        <f>SUM(H17:H17)</f>
        <v>4424.3999999999996</v>
      </c>
      <c r="I16" s="280">
        <f>SUM(I17:I17)</f>
        <v>0</v>
      </c>
    </row>
    <row r="17" spans="1:9" ht="60.75" thickBot="1" x14ac:dyDescent="0.3">
      <c r="A17" s="813"/>
      <c r="B17" s="774"/>
      <c r="C17" s="103" t="s">
        <v>125</v>
      </c>
      <c r="D17" s="104" t="s">
        <v>195</v>
      </c>
      <c r="E17" s="104" t="s">
        <v>128</v>
      </c>
      <c r="F17" s="105" t="s">
        <v>396</v>
      </c>
      <c r="G17" s="104" t="s">
        <v>179</v>
      </c>
      <c r="H17" s="106">
        <f>'прил №6'!F107</f>
        <v>4424.3999999999996</v>
      </c>
      <c r="I17" s="447">
        <f>'прил №6'!G107</f>
        <v>0</v>
      </c>
    </row>
    <row r="18" spans="1:9" ht="44.25" hidden="1" customHeight="1" x14ac:dyDescent="0.25">
      <c r="A18" s="807" t="s">
        <v>127</v>
      </c>
      <c r="B18" s="811" t="s">
        <v>427</v>
      </c>
      <c r="C18" s="470" t="s">
        <v>391</v>
      </c>
      <c r="D18" s="471"/>
      <c r="E18" s="472"/>
      <c r="F18" s="448" t="s">
        <v>429</v>
      </c>
      <c r="G18" s="448"/>
      <c r="H18" s="473">
        <f>H19</f>
        <v>0</v>
      </c>
      <c r="I18" s="474">
        <f>I19</f>
        <v>0</v>
      </c>
    </row>
    <row r="19" spans="1:9" ht="64.150000000000006" hidden="1" customHeight="1" thickBot="1" x14ac:dyDescent="0.3">
      <c r="A19" s="808"/>
      <c r="B19" s="812"/>
      <c r="C19" s="84" t="s">
        <v>125</v>
      </c>
      <c r="D19" s="86">
        <v>726</v>
      </c>
      <c r="E19" s="85" t="s">
        <v>308</v>
      </c>
      <c r="F19" s="86" t="s">
        <v>428</v>
      </c>
      <c r="G19" s="85" t="s">
        <v>179</v>
      </c>
      <c r="H19" s="101">
        <f>'прил №6'!F115</f>
        <v>0</v>
      </c>
      <c r="I19" s="279">
        <v>0</v>
      </c>
    </row>
    <row r="20" spans="1:9" ht="44.25" customHeight="1" x14ac:dyDescent="0.25">
      <c r="A20" s="807" t="s">
        <v>127</v>
      </c>
      <c r="B20" s="809" t="s">
        <v>723</v>
      </c>
      <c r="C20" s="117" t="s">
        <v>391</v>
      </c>
      <c r="D20" s="90">
        <v>726</v>
      </c>
      <c r="E20" s="448" t="s">
        <v>236</v>
      </c>
      <c r="F20" s="448" t="s">
        <v>398</v>
      </c>
      <c r="G20" s="449"/>
      <c r="H20" s="119">
        <f>H21</f>
        <v>1500</v>
      </c>
      <c r="I20" s="278">
        <f>I21</f>
        <v>1800</v>
      </c>
    </row>
    <row r="21" spans="1:9" ht="60.75" thickBot="1" x14ac:dyDescent="0.3">
      <c r="A21" s="808"/>
      <c r="B21" s="810"/>
      <c r="C21" s="84" t="s">
        <v>125</v>
      </c>
      <c r="D21" s="86">
        <v>726</v>
      </c>
      <c r="E21" s="85" t="s">
        <v>236</v>
      </c>
      <c r="F21" s="86" t="s">
        <v>397</v>
      </c>
      <c r="G21" s="85" t="s">
        <v>179</v>
      </c>
      <c r="H21" s="101">
        <f>'прил №6'!F130</f>
        <v>1500</v>
      </c>
      <c r="I21" s="279">
        <f>'прил №6'!G130</f>
        <v>1800</v>
      </c>
    </row>
    <row r="22" spans="1:9" ht="32.25" hidden="1" customHeight="1" x14ac:dyDescent="0.25">
      <c r="A22" s="807" t="s">
        <v>392</v>
      </c>
      <c r="B22" s="773" t="s">
        <v>537</v>
      </c>
      <c r="C22" s="117" t="s">
        <v>409</v>
      </c>
      <c r="D22" s="90">
        <v>726</v>
      </c>
      <c r="E22" s="82" t="s">
        <v>236</v>
      </c>
      <c r="F22" s="441" t="s">
        <v>408</v>
      </c>
      <c r="G22" s="124"/>
      <c r="H22" s="100">
        <f>H23+H24</f>
        <v>0</v>
      </c>
      <c r="I22" s="278">
        <f>I23</f>
        <v>0</v>
      </c>
    </row>
    <row r="23" spans="1:9" ht="60.6" hidden="1" customHeight="1" thickBot="1" x14ac:dyDescent="0.3">
      <c r="A23" s="813"/>
      <c r="B23" s="814"/>
      <c r="C23" s="121" t="s">
        <v>125</v>
      </c>
      <c r="D23" s="91">
        <v>726</v>
      </c>
      <c r="E23" s="92" t="s">
        <v>236</v>
      </c>
      <c r="F23" s="91" t="s">
        <v>406</v>
      </c>
      <c r="G23" s="92" t="s">
        <v>179</v>
      </c>
      <c r="H23" s="475">
        <f>'прил №6'!F140</f>
        <v>0</v>
      </c>
      <c r="I23" s="279">
        <v>0</v>
      </c>
    </row>
    <row r="24" spans="1:9" ht="60.6" hidden="1" customHeight="1" thickBot="1" x14ac:dyDescent="0.3">
      <c r="A24" s="808"/>
      <c r="B24" s="774"/>
      <c r="C24" s="84" t="s">
        <v>125</v>
      </c>
      <c r="D24" s="86">
        <v>726</v>
      </c>
      <c r="E24" s="85" t="s">
        <v>236</v>
      </c>
      <c r="F24" s="86" t="s">
        <v>536</v>
      </c>
      <c r="G24" s="85" t="s">
        <v>179</v>
      </c>
      <c r="H24" s="476">
        <f>'прил №6'!F144</f>
        <v>0</v>
      </c>
      <c r="I24" s="477">
        <v>0</v>
      </c>
    </row>
    <row r="25" spans="1:9" ht="17.25" thickBot="1" x14ac:dyDescent="0.35">
      <c r="A25" s="769" t="s">
        <v>130</v>
      </c>
      <c r="B25" s="770"/>
      <c r="C25" s="108"/>
      <c r="D25" s="109"/>
      <c r="E25" s="110"/>
      <c r="F25" s="109"/>
      <c r="G25" s="109"/>
      <c r="H25" s="111">
        <f>H12+H14+H18+H20+H22+H16</f>
        <v>5924.4</v>
      </c>
      <c r="I25" s="374">
        <f>I12+I14+I18+I20+I22+I16</f>
        <v>1800</v>
      </c>
    </row>
    <row r="26" spans="1:9" x14ac:dyDescent="0.25">
      <c r="H26" s="30"/>
    </row>
    <row r="27" spans="1:9" x14ac:dyDescent="0.25">
      <c r="B27" s="801"/>
      <c r="C27" s="801"/>
      <c r="F27" s="768"/>
      <c r="G27" s="768"/>
      <c r="H27" s="29"/>
    </row>
    <row r="28" spans="1:9" x14ac:dyDescent="0.25">
      <c r="B28" s="31"/>
      <c r="H28" s="29"/>
    </row>
    <row r="29" spans="1:9" x14ac:dyDescent="0.25">
      <c r="H29" s="29"/>
    </row>
    <row r="30" spans="1:9" x14ac:dyDescent="0.25">
      <c r="H30" s="29"/>
    </row>
    <row r="31" spans="1:9" x14ac:dyDescent="0.25">
      <c r="H31" s="29"/>
    </row>
    <row r="32" spans="1:9" x14ac:dyDescent="0.25">
      <c r="H32" s="30"/>
    </row>
    <row r="33" spans="8:8" x14ac:dyDescent="0.25">
      <c r="H33" s="30"/>
    </row>
    <row r="34" spans="8:8" x14ac:dyDescent="0.25">
      <c r="H34" s="30"/>
    </row>
    <row r="35" spans="8:8" x14ac:dyDescent="0.25">
      <c r="H35" s="30"/>
    </row>
    <row r="36" spans="8:8" x14ac:dyDescent="0.25">
      <c r="H36" s="30"/>
    </row>
    <row r="37" spans="8:8" x14ac:dyDescent="0.25">
      <c r="H37" s="30"/>
    </row>
    <row r="38" spans="8:8" x14ac:dyDescent="0.25">
      <c r="H38" s="30"/>
    </row>
    <row r="39" spans="8:8" x14ac:dyDescent="0.25">
      <c r="H39" s="30"/>
    </row>
    <row r="40" spans="8:8" x14ac:dyDescent="0.25">
      <c r="H40" s="30"/>
    </row>
    <row r="41" spans="8:8" x14ac:dyDescent="0.25">
      <c r="H41" s="30"/>
    </row>
    <row r="42" spans="8:8" x14ac:dyDescent="0.25">
      <c r="H42" s="30"/>
    </row>
    <row r="43" spans="8:8" x14ac:dyDescent="0.25">
      <c r="H43" s="30"/>
    </row>
    <row r="44" spans="8:8" x14ac:dyDescent="0.25">
      <c r="H44" s="30"/>
    </row>
    <row r="45" spans="8:8" x14ac:dyDescent="0.25">
      <c r="H45" s="30"/>
    </row>
    <row r="46" spans="8:8" x14ac:dyDescent="0.25">
      <c r="H46" s="30"/>
    </row>
    <row r="47" spans="8:8" x14ac:dyDescent="0.25">
      <c r="H47" s="30"/>
    </row>
    <row r="48" spans="8:8" x14ac:dyDescent="0.25">
      <c r="H48" s="30"/>
    </row>
    <row r="49" spans="8:8" x14ac:dyDescent="0.25">
      <c r="H49" s="30"/>
    </row>
    <row r="50" spans="8:8" x14ac:dyDescent="0.25">
      <c r="H50" s="30"/>
    </row>
    <row r="51" spans="8:8" x14ac:dyDescent="0.25">
      <c r="H51" s="30"/>
    </row>
    <row r="52" spans="8:8" x14ac:dyDescent="0.25">
      <c r="H52" s="30"/>
    </row>
    <row r="53" spans="8:8" x14ac:dyDescent="0.25">
      <c r="H53" s="30"/>
    </row>
    <row r="54" spans="8:8" x14ac:dyDescent="0.25">
      <c r="H54" s="30"/>
    </row>
    <row r="55" spans="8:8" x14ac:dyDescent="0.25">
      <c r="H55" s="30"/>
    </row>
    <row r="56" spans="8:8" x14ac:dyDescent="0.25">
      <c r="H56" s="30"/>
    </row>
  </sheetData>
  <sheetProtection autoFilter="0"/>
  <autoFilter ref="A10:I10"/>
  <mergeCells count="31">
    <mergeCell ref="B8:B9"/>
    <mergeCell ref="B16:B17"/>
    <mergeCell ref="B22:B24"/>
    <mergeCell ref="A22:A24"/>
    <mergeCell ref="B3:D3"/>
    <mergeCell ref="A5:I6"/>
    <mergeCell ref="G7:I7"/>
    <mergeCell ref="A10:A11"/>
    <mergeCell ref="H8:H9"/>
    <mergeCell ref="I8:I9"/>
    <mergeCell ref="B10:B11"/>
    <mergeCell ref="A8:A9"/>
    <mergeCell ref="C8:C9"/>
    <mergeCell ref="D8:G8"/>
    <mergeCell ref="E1:I1"/>
    <mergeCell ref="F2:I2"/>
    <mergeCell ref="E3:I3"/>
    <mergeCell ref="B1:D1"/>
    <mergeCell ref="B2:D2"/>
    <mergeCell ref="A25:B25"/>
    <mergeCell ref="B27:C27"/>
    <mergeCell ref="F27:G27"/>
    <mergeCell ref="A12:A13"/>
    <mergeCell ref="B12:B13"/>
    <mergeCell ref="A14:A15"/>
    <mergeCell ref="B14:B15"/>
    <mergeCell ref="A20:A21"/>
    <mergeCell ref="B20:B21"/>
    <mergeCell ref="A18:A19"/>
    <mergeCell ref="B18:B19"/>
    <mergeCell ref="A16:A17"/>
  </mergeCells>
  <printOptions horizontalCentered="1"/>
  <pageMargins left="0.70866141732283472" right="0.70866141732283472" top="0.74803149606299213" bottom="0.74803149606299213" header="0" footer="0"/>
  <pageSetup paperSize="9" scale="65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80" zoomScaleNormal="80" workbookViewId="0">
      <selection activeCell="D13" sqref="D13"/>
    </sheetView>
  </sheetViews>
  <sheetFormatPr defaultRowHeight="15.75" x14ac:dyDescent="0.25"/>
  <cols>
    <col min="1" max="1" width="42.42578125" style="212" customWidth="1"/>
    <col min="2" max="2" width="18.5703125" style="212" customWidth="1"/>
    <col min="3" max="3" width="19.42578125" style="212" customWidth="1"/>
    <col min="4" max="4" width="19.140625" style="212" customWidth="1"/>
    <col min="5" max="5" width="20.5703125" style="212" customWidth="1"/>
  </cols>
  <sheetData>
    <row r="1" spans="1:5" ht="15" x14ac:dyDescent="0.25">
      <c r="A1" s="219"/>
      <c r="B1" s="220"/>
      <c r="C1" s="221"/>
      <c r="D1" s="220"/>
      <c r="E1" s="221" t="s">
        <v>352</v>
      </c>
    </row>
    <row r="2" spans="1:5" ht="27.75" customHeight="1" x14ac:dyDescent="0.25">
      <c r="A2" s="219"/>
      <c r="B2" s="220"/>
      <c r="C2" s="221"/>
      <c r="D2" s="826" t="s">
        <v>419</v>
      </c>
      <c r="E2" s="826"/>
    </row>
    <row r="3" spans="1:5" ht="15" x14ac:dyDescent="0.25">
      <c r="A3" s="222"/>
      <c r="B3" s="222"/>
      <c r="C3" s="824" t="s">
        <v>701</v>
      </c>
      <c r="D3" s="824"/>
      <c r="E3" s="824"/>
    </row>
    <row r="4" spans="1:5" ht="15" x14ac:dyDescent="0.2">
      <c r="A4" s="222"/>
      <c r="B4" s="222"/>
      <c r="C4" s="222"/>
      <c r="D4" s="222"/>
      <c r="E4" s="222"/>
    </row>
    <row r="5" spans="1:5" ht="15" x14ac:dyDescent="0.25">
      <c r="A5" s="219"/>
      <c r="B5" s="220"/>
      <c r="C5" s="220"/>
      <c r="D5" s="220"/>
      <c r="E5" s="220"/>
    </row>
    <row r="6" spans="1:5" ht="27" customHeight="1" x14ac:dyDescent="0.25">
      <c r="A6" s="825" t="s">
        <v>717</v>
      </c>
      <c r="B6" s="825"/>
      <c r="C6" s="825"/>
      <c r="D6" s="825"/>
      <c r="E6" s="825"/>
    </row>
    <row r="7" spans="1:5" ht="15" x14ac:dyDescent="0.25">
      <c r="A7" s="51"/>
      <c r="B7" s="51"/>
      <c r="C7" s="51"/>
      <c r="D7" s="51"/>
      <c r="E7" s="51"/>
    </row>
    <row r="8" spans="1:5" ht="15" x14ac:dyDescent="0.25">
      <c r="A8" s="220"/>
      <c r="B8" s="220"/>
      <c r="C8" s="220"/>
      <c r="D8" s="220"/>
      <c r="E8" s="223"/>
    </row>
    <row r="9" spans="1:5" ht="78.75" x14ac:dyDescent="0.2">
      <c r="A9" s="224" t="s">
        <v>489</v>
      </c>
      <c r="B9" s="455" t="s">
        <v>558</v>
      </c>
      <c r="C9" s="455" t="s">
        <v>559</v>
      </c>
      <c r="D9" s="455" t="s">
        <v>560</v>
      </c>
      <c r="E9" s="455" t="s">
        <v>561</v>
      </c>
    </row>
    <row r="10" spans="1:5" ht="15" x14ac:dyDescent="0.25">
      <c r="A10" s="225" t="s">
        <v>490</v>
      </c>
      <c r="B10" s="226">
        <f>B12+B13</f>
        <v>2040</v>
      </c>
      <c r="C10" s="226">
        <f t="shared" ref="C10:E10" si="0">C12+C13</f>
        <v>3369</v>
      </c>
      <c r="D10" s="226">
        <f t="shared" si="0"/>
        <v>1010</v>
      </c>
      <c r="E10" s="226">
        <f t="shared" si="0"/>
        <v>4399</v>
      </c>
    </row>
    <row r="11" spans="1:5" ht="15" x14ac:dyDescent="0.25">
      <c r="A11" s="225" t="s">
        <v>491</v>
      </c>
      <c r="B11" s="227"/>
      <c r="C11" s="227"/>
      <c r="D11" s="227"/>
      <c r="E11" s="227"/>
    </row>
    <row r="12" spans="1:5" ht="33" customHeight="1" x14ac:dyDescent="0.2">
      <c r="A12" s="229" t="s">
        <v>492</v>
      </c>
      <c r="B12" s="226">
        <v>0</v>
      </c>
      <c r="C12" s="226">
        <v>0</v>
      </c>
      <c r="D12" s="226">
        <v>0</v>
      </c>
      <c r="E12" s="424">
        <v>0</v>
      </c>
    </row>
    <row r="13" spans="1:5" ht="45" x14ac:dyDescent="0.2">
      <c r="A13" s="229" t="s">
        <v>493</v>
      </c>
      <c r="B13" s="227">
        <v>2040</v>
      </c>
      <c r="C13" s="227">
        <f>2044+1325</f>
        <v>3369</v>
      </c>
      <c r="D13" s="227">
        <f>493+517</f>
        <v>1010</v>
      </c>
      <c r="E13" s="425">
        <f>B13+C13-D13</f>
        <v>4399</v>
      </c>
    </row>
    <row r="14" spans="1:5" x14ac:dyDescent="0.25">
      <c r="A14" s="213"/>
      <c r="B14" s="214"/>
      <c r="C14" s="214"/>
      <c r="D14" s="214"/>
      <c r="E14" s="215"/>
    </row>
    <row r="15" spans="1:5" ht="15" x14ac:dyDescent="0.2">
      <c r="A15" s="213"/>
      <c r="B15" s="214"/>
      <c r="C15" s="214"/>
      <c r="D15" s="214"/>
      <c r="E15" s="216"/>
    </row>
    <row r="16" spans="1:5" x14ac:dyDescent="0.25">
      <c r="A16" s="217"/>
      <c r="B16" s="214"/>
      <c r="C16" s="214"/>
      <c r="D16" s="218"/>
    </row>
  </sheetData>
  <mergeCells count="3">
    <mergeCell ref="C3:E3"/>
    <mergeCell ref="A6:E6"/>
    <mergeCell ref="D2:E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opLeftCell="A2" zoomScale="80" zoomScaleNormal="80" workbookViewId="0">
      <selection activeCell="A4" sqref="A4:I4"/>
    </sheetView>
  </sheetViews>
  <sheetFormatPr defaultRowHeight="15.75" x14ac:dyDescent="0.25"/>
  <cols>
    <col min="1" max="1" width="33" style="212" customWidth="1"/>
    <col min="2" max="2" width="21.7109375" style="212" customWidth="1"/>
    <col min="3" max="3" width="17.28515625" style="212" customWidth="1"/>
    <col min="4" max="4" width="17.42578125" style="212" customWidth="1"/>
    <col min="5" max="5" width="18.28515625" style="212" customWidth="1"/>
    <col min="6" max="6" width="19" customWidth="1"/>
    <col min="7" max="7" width="15.5703125" customWidth="1"/>
    <col min="8" max="8" width="15.42578125" customWidth="1"/>
    <col min="9" max="9" width="15" customWidth="1"/>
  </cols>
  <sheetData>
    <row r="1" spans="1:9" ht="15" x14ac:dyDescent="0.25">
      <c r="A1" s="220"/>
      <c r="B1" s="220"/>
      <c r="C1" s="220"/>
      <c r="D1" s="220"/>
      <c r="E1" s="220"/>
      <c r="F1" s="51"/>
      <c r="G1" s="828" t="s">
        <v>353</v>
      </c>
      <c r="H1" s="828"/>
      <c r="I1" s="828"/>
    </row>
    <row r="2" spans="1:9" ht="27" customHeight="1" x14ac:dyDescent="0.25">
      <c r="A2" s="220"/>
      <c r="B2" s="220"/>
      <c r="C2" s="220"/>
      <c r="D2" s="220"/>
      <c r="E2" s="220"/>
      <c r="F2" s="51"/>
      <c r="G2" s="829" t="s">
        <v>419</v>
      </c>
      <c r="H2" s="829"/>
      <c r="I2" s="829"/>
    </row>
    <row r="3" spans="1:9" ht="15" x14ac:dyDescent="0.25">
      <c r="A3" s="220"/>
      <c r="B3" s="220"/>
      <c r="C3" s="220"/>
      <c r="D3" s="220"/>
      <c r="E3" s="220"/>
      <c r="F3" s="824" t="s">
        <v>701</v>
      </c>
      <c r="G3" s="824"/>
      <c r="H3" s="824"/>
      <c r="I3" s="824"/>
    </row>
    <row r="4" spans="1:9" ht="31.5" customHeight="1" x14ac:dyDescent="0.2">
      <c r="A4" s="827" t="s">
        <v>722</v>
      </c>
      <c r="B4" s="827"/>
      <c r="C4" s="827"/>
      <c r="D4" s="827"/>
      <c r="E4" s="827"/>
      <c r="F4" s="827"/>
      <c r="G4" s="827"/>
      <c r="H4" s="827"/>
      <c r="I4" s="827"/>
    </row>
    <row r="5" spans="1:9" ht="15" x14ac:dyDescent="0.25">
      <c r="A5" s="51"/>
      <c r="B5" s="51"/>
      <c r="C5" s="51"/>
      <c r="D5" s="51"/>
      <c r="E5" s="51"/>
      <c r="F5" s="51"/>
      <c r="G5" s="51"/>
      <c r="H5" s="51"/>
      <c r="I5" s="51"/>
    </row>
    <row r="6" spans="1:9" ht="15" x14ac:dyDescent="0.25">
      <c r="A6" s="220"/>
      <c r="B6" s="220"/>
      <c r="C6" s="220"/>
      <c r="D6" s="220"/>
      <c r="E6" s="223"/>
      <c r="F6" s="51"/>
      <c r="G6" s="51"/>
      <c r="H6" s="51"/>
      <c r="I6" s="51"/>
    </row>
    <row r="7" spans="1:9" ht="110.25" x14ac:dyDescent="0.2">
      <c r="A7" s="224" t="s">
        <v>489</v>
      </c>
      <c r="B7" s="455" t="s">
        <v>607</v>
      </c>
      <c r="C7" s="455" t="s">
        <v>608</v>
      </c>
      <c r="D7" s="455" t="s">
        <v>609</v>
      </c>
      <c r="E7" s="455" t="s">
        <v>610</v>
      </c>
      <c r="F7" s="455" t="s">
        <v>718</v>
      </c>
      <c r="G7" s="455" t="s">
        <v>719</v>
      </c>
      <c r="H7" s="455" t="s">
        <v>720</v>
      </c>
      <c r="I7" s="455" t="s">
        <v>721</v>
      </c>
    </row>
    <row r="8" spans="1:9" ht="30" x14ac:dyDescent="0.25">
      <c r="A8" s="225" t="s">
        <v>490</v>
      </c>
      <c r="B8" s="227">
        <f>B10+B11</f>
        <v>4399</v>
      </c>
      <c r="C8" s="227">
        <f>C10+C11</f>
        <v>2367</v>
      </c>
      <c r="D8" s="227">
        <f t="shared" ref="D8:I8" si="0">D10+D11</f>
        <v>1010</v>
      </c>
      <c r="E8" s="227">
        <f t="shared" si="0"/>
        <v>5756</v>
      </c>
      <c r="F8" s="227">
        <f t="shared" si="0"/>
        <v>5756</v>
      </c>
      <c r="G8" s="227">
        <f t="shared" si="0"/>
        <v>1891</v>
      </c>
      <c r="H8" s="227">
        <f t="shared" si="0"/>
        <v>516</v>
      </c>
      <c r="I8" s="227">
        <f t="shared" si="0"/>
        <v>7131</v>
      </c>
    </row>
    <row r="9" spans="1:9" ht="15" x14ac:dyDescent="0.25">
      <c r="A9" s="225" t="s">
        <v>491</v>
      </c>
      <c r="B9" s="227"/>
      <c r="C9" s="227"/>
      <c r="D9" s="227"/>
      <c r="E9" s="227"/>
      <c r="F9" s="227"/>
      <c r="G9" s="227"/>
      <c r="H9" s="227"/>
      <c r="I9" s="227"/>
    </row>
    <row r="10" spans="1:9" ht="51" customHeight="1" x14ac:dyDescent="0.25">
      <c r="A10" s="228" t="s">
        <v>492</v>
      </c>
      <c r="B10" s="425">
        <f>'прил 13'!E12</f>
        <v>0</v>
      </c>
      <c r="C10" s="425">
        <v>0</v>
      </c>
      <c r="D10" s="425">
        <v>0</v>
      </c>
      <c r="E10" s="425">
        <v>0</v>
      </c>
      <c r="F10" s="425">
        <v>0</v>
      </c>
      <c r="G10" s="425">
        <v>0</v>
      </c>
      <c r="H10" s="425">
        <v>0</v>
      </c>
      <c r="I10" s="425">
        <v>0</v>
      </c>
    </row>
    <row r="11" spans="1:9" ht="61.5" customHeight="1" x14ac:dyDescent="0.25">
      <c r="A11" s="228" t="s">
        <v>493</v>
      </c>
      <c r="B11" s="425">
        <f>'прил 13'!E13</f>
        <v>4399</v>
      </c>
      <c r="C11" s="425">
        <f>'прил №10'!C13</f>
        <v>2367</v>
      </c>
      <c r="D11" s="425">
        <f>493+517</f>
        <v>1010</v>
      </c>
      <c r="E11" s="425">
        <f>B11+C11-D11</f>
        <v>5756</v>
      </c>
      <c r="F11" s="425">
        <f>E11</f>
        <v>5756</v>
      </c>
      <c r="G11" s="227">
        <f>'прил №10'!D13</f>
        <v>1891</v>
      </c>
      <c r="H11" s="227">
        <f>516</f>
        <v>516</v>
      </c>
      <c r="I11" s="227">
        <f>F11+G11-H11</f>
        <v>7131</v>
      </c>
    </row>
    <row r="12" spans="1:9" x14ac:dyDescent="0.25">
      <c r="A12" s="213"/>
      <c r="B12" s="214"/>
      <c r="C12" s="214"/>
      <c r="D12" s="214"/>
      <c r="E12" s="215"/>
    </row>
    <row r="13" spans="1:9" ht="15" x14ac:dyDescent="0.2">
      <c r="A13" s="213"/>
      <c r="B13" s="214"/>
      <c r="C13" s="214"/>
      <c r="D13" s="214"/>
      <c r="E13" s="216"/>
    </row>
    <row r="14" spans="1:9" x14ac:dyDescent="0.25">
      <c r="A14" s="217"/>
      <c r="B14" s="214"/>
      <c r="C14" s="214"/>
      <c r="D14" s="218"/>
    </row>
    <row r="17" spans="6:6" x14ac:dyDescent="0.25">
      <c r="F17" t="s">
        <v>10</v>
      </c>
    </row>
  </sheetData>
  <mergeCells count="4">
    <mergeCell ref="A4:I4"/>
    <mergeCell ref="G1:I1"/>
    <mergeCell ref="G2:I2"/>
    <mergeCell ref="F3:I3"/>
  </mergeCells>
  <pageMargins left="0.70866141732283472" right="0.70866141732283472" top="0.74803149606299213" bottom="0.74803149606299213" header="0.31496062992125984" footer="0.31496062992125984"/>
  <pageSetup paperSize="9"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opLeftCell="A2" zoomScale="80" zoomScaleNormal="80" workbookViewId="0">
      <selection activeCell="A6" sqref="A6:D6"/>
    </sheetView>
  </sheetViews>
  <sheetFormatPr defaultRowHeight="12.75" x14ac:dyDescent="0.2"/>
  <cols>
    <col min="1" max="1" width="40.28515625" style="307" customWidth="1"/>
    <col min="2" max="2" width="27" style="301" customWidth="1"/>
    <col min="3" max="3" width="13.140625" style="463" customWidth="1"/>
    <col min="4" max="4" width="12.7109375" style="463" customWidth="1"/>
    <col min="5" max="5" width="7.85546875" hidden="1" customWidth="1"/>
  </cols>
  <sheetData>
    <row r="1" spans="1:5" ht="12.75" hidden="1" customHeight="1" x14ac:dyDescent="0.25">
      <c r="A1" s="302"/>
      <c r="B1" s="296"/>
      <c r="C1" s="197"/>
      <c r="D1" s="197"/>
    </row>
    <row r="2" spans="1:5" ht="15.75" x14ac:dyDescent="0.25">
      <c r="A2" s="302"/>
      <c r="B2" s="720" t="s">
        <v>514</v>
      </c>
      <c r="C2" s="720"/>
      <c r="D2" s="726"/>
      <c r="E2" s="211"/>
    </row>
    <row r="3" spans="1:5" ht="30.6" customHeight="1" x14ac:dyDescent="0.25">
      <c r="A3" s="302"/>
      <c r="B3" s="721" t="s">
        <v>411</v>
      </c>
      <c r="C3" s="721"/>
      <c r="D3" s="727"/>
      <c r="E3" s="126"/>
    </row>
    <row r="4" spans="1:5" ht="16.5" customHeight="1" x14ac:dyDescent="0.25">
      <c r="A4" s="721" t="s">
        <v>655</v>
      </c>
      <c r="B4" s="721"/>
      <c r="C4" s="721"/>
      <c r="D4" s="721"/>
      <c r="E4" s="19"/>
    </row>
    <row r="5" spans="1:5" ht="24.6" customHeight="1" x14ac:dyDescent="0.25">
      <c r="A5" s="302"/>
      <c r="B5" s="386"/>
      <c r="C5" s="454"/>
      <c r="D5" s="460"/>
      <c r="E5" s="19"/>
    </row>
    <row r="6" spans="1:5" ht="18.75" customHeight="1" x14ac:dyDescent="0.3">
      <c r="A6" s="722" t="s">
        <v>112</v>
      </c>
      <c r="B6" s="722"/>
      <c r="C6" s="722"/>
      <c r="D6" s="722"/>
      <c r="E6" s="10"/>
    </row>
    <row r="7" spans="1:5" ht="16.5" thickBot="1" x14ac:dyDescent="0.35">
      <c r="A7" s="728" t="s">
        <v>705</v>
      </c>
      <c r="B7" s="728"/>
      <c r="C7" s="728"/>
      <c r="D7" s="728"/>
      <c r="E7" s="13"/>
    </row>
    <row r="8" spans="1:5" ht="19.5" customHeight="1" thickBot="1" x14ac:dyDescent="0.35">
      <c r="A8" s="303" t="s">
        <v>173</v>
      </c>
      <c r="B8" s="297" t="s">
        <v>199</v>
      </c>
      <c r="C8" s="724" t="s">
        <v>379</v>
      </c>
      <c r="D8" s="725"/>
      <c r="E8" s="14"/>
    </row>
    <row r="9" spans="1:5" ht="30" customHeight="1" thickBot="1" x14ac:dyDescent="0.35">
      <c r="A9" s="381"/>
      <c r="B9" s="382"/>
      <c r="C9" s="383" t="s">
        <v>600</v>
      </c>
      <c r="D9" s="383" t="s">
        <v>706</v>
      </c>
      <c r="E9" s="14"/>
    </row>
    <row r="10" spans="1:5" ht="18" customHeight="1" x14ac:dyDescent="0.2">
      <c r="A10" s="357" t="s">
        <v>12</v>
      </c>
      <c r="B10" s="358" t="s">
        <v>313</v>
      </c>
      <c r="C10" s="367">
        <f>C11+C26+C43+C36+C64+C57+C24+C39+C50+C18+C69</f>
        <v>27216.9</v>
      </c>
      <c r="D10" s="367">
        <f>D11+D26+D43+D36+D64+D57+D24+D39+D50+D18+D69</f>
        <v>27553</v>
      </c>
      <c r="E10" s="32">
        <f>E31+E56+E66</f>
        <v>0</v>
      </c>
    </row>
    <row r="11" spans="1:5" ht="18" customHeight="1" x14ac:dyDescent="0.2">
      <c r="A11" s="234" t="s">
        <v>200</v>
      </c>
      <c r="B11" s="159" t="s">
        <v>372</v>
      </c>
      <c r="C11" s="246">
        <f>C12</f>
        <v>7782.5</v>
      </c>
      <c r="D11" s="246">
        <f>D12</f>
        <v>7851.4</v>
      </c>
      <c r="E11" s="16"/>
    </row>
    <row r="12" spans="1:5" ht="19.5" customHeight="1" x14ac:dyDescent="0.2">
      <c r="A12" s="236" t="s">
        <v>201</v>
      </c>
      <c r="B12" s="231" t="s">
        <v>369</v>
      </c>
      <c r="C12" s="368">
        <f>C15+C16+C17</f>
        <v>7782.5</v>
      </c>
      <c r="D12" s="368">
        <f>D15+D16+D17</f>
        <v>7851.4</v>
      </c>
      <c r="E12" s="16"/>
    </row>
    <row r="13" spans="1:5" ht="25.5" hidden="1" customHeight="1" x14ac:dyDescent="0.2">
      <c r="A13" s="237" t="s">
        <v>38</v>
      </c>
      <c r="B13" s="232" t="s">
        <v>39</v>
      </c>
      <c r="C13" s="248"/>
      <c r="D13" s="248"/>
      <c r="E13" s="21"/>
    </row>
    <row r="14" spans="1:5" ht="42" hidden="1" customHeight="1" x14ac:dyDescent="0.2">
      <c r="A14" s="237" t="s">
        <v>202</v>
      </c>
      <c r="B14" s="232" t="s">
        <v>209</v>
      </c>
      <c r="C14" s="248"/>
      <c r="D14" s="248"/>
      <c r="E14" s="16"/>
    </row>
    <row r="15" spans="1:5" ht="134.25" customHeight="1" x14ac:dyDescent="0.2">
      <c r="A15" s="237" t="s">
        <v>310</v>
      </c>
      <c r="B15" s="232" t="s">
        <v>362</v>
      </c>
      <c r="C15" s="649">
        <v>7732.1</v>
      </c>
      <c r="D15" s="649">
        <v>7800.53</v>
      </c>
      <c r="E15" s="16"/>
    </row>
    <row r="16" spans="1:5" ht="214.5" customHeight="1" x14ac:dyDescent="0.2">
      <c r="A16" s="237" t="s">
        <v>113</v>
      </c>
      <c r="B16" s="232" t="s">
        <v>361</v>
      </c>
      <c r="C16" s="649">
        <v>3.15</v>
      </c>
      <c r="D16" s="649">
        <v>3.22</v>
      </c>
      <c r="E16" s="16"/>
    </row>
    <row r="17" spans="1:5" ht="72.599999999999994" customHeight="1" x14ac:dyDescent="0.2">
      <c r="A17" s="237" t="s">
        <v>148</v>
      </c>
      <c r="B17" s="232" t="s">
        <v>360</v>
      </c>
      <c r="C17" s="649">
        <v>47.22</v>
      </c>
      <c r="D17" s="649">
        <v>47.64</v>
      </c>
      <c r="E17" s="16"/>
    </row>
    <row r="18" spans="1:5" ht="45.6" customHeight="1" x14ac:dyDescent="0.2">
      <c r="A18" s="239" t="s">
        <v>144</v>
      </c>
      <c r="B18" s="159" t="s">
        <v>371</v>
      </c>
      <c r="C18" s="246">
        <f>C19</f>
        <v>4244.3999999999996</v>
      </c>
      <c r="D18" s="246">
        <f>D19</f>
        <v>4481.8999999999996</v>
      </c>
      <c r="E18" s="16"/>
    </row>
    <row r="19" spans="1:5" ht="46.9" customHeight="1" x14ac:dyDescent="0.2">
      <c r="A19" s="240" t="s">
        <v>145</v>
      </c>
      <c r="B19" s="160" t="s">
        <v>370</v>
      </c>
      <c r="C19" s="248">
        <f>C20+C21+C22+C23</f>
        <v>4244.3999999999996</v>
      </c>
      <c r="D19" s="248">
        <f>D20+D21+D22+D23</f>
        <v>4481.8999999999996</v>
      </c>
      <c r="E19" s="16"/>
    </row>
    <row r="20" spans="1:5" ht="118.5" customHeight="1" x14ac:dyDescent="0.2">
      <c r="A20" s="229" t="s">
        <v>474</v>
      </c>
      <c r="B20" s="232" t="s">
        <v>473</v>
      </c>
      <c r="C20" s="650">
        <v>2024.9</v>
      </c>
      <c r="D20" s="650">
        <v>2143.5</v>
      </c>
      <c r="E20" s="16"/>
    </row>
    <row r="21" spans="1:5" ht="149.25" customHeight="1" x14ac:dyDescent="0.2">
      <c r="A21" s="229" t="s">
        <v>476</v>
      </c>
      <c r="B21" s="232" t="s">
        <v>475</v>
      </c>
      <c r="C21" s="650">
        <v>13.8</v>
      </c>
      <c r="D21" s="650">
        <v>14.3</v>
      </c>
      <c r="E21" s="16"/>
    </row>
    <row r="22" spans="1:5" ht="225" x14ac:dyDescent="0.2">
      <c r="A22" s="229" t="s">
        <v>479</v>
      </c>
      <c r="B22" s="232" t="s">
        <v>478</v>
      </c>
      <c r="C22" s="650">
        <v>2470.9</v>
      </c>
      <c r="D22" s="650">
        <v>2588.1</v>
      </c>
      <c r="E22" s="16"/>
    </row>
    <row r="23" spans="1:5" ht="119.25" customHeight="1" x14ac:dyDescent="0.2">
      <c r="A23" s="241" t="s">
        <v>480</v>
      </c>
      <c r="B23" s="232" t="s">
        <v>477</v>
      </c>
      <c r="C23" s="650">
        <v>-265.2</v>
      </c>
      <c r="D23" s="650">
        <v>-264</v>
      </c>
      <c r="E23" s="16"/>
    </row>
    <row r="24" spans="1:5" ht="16.5" customHeight="1" x14ac:dyDescent="0.2">
      <c r="A24" s="242" t="s">
        <v>29</v>
      </c>
      <c r="B24" s="159" t="s">
        <v>373</v>
      </c>
      <c r="C24" s="246">
        <f>C25</f>
        <v>34.5</v>
      </c>
      <c r="D24" s="246">
        <f>D25</f>
        <v>35</v>
      </c>
      <c r="E24" s="16"/>
    </row>
    <row r="25" spans="1:5" ht="27.75" customHeight="1" x14ac:dyDescent="0.2">
      <c r="A25" s="237" t="s">
        <v>28</v>
      </c>
      <c r="B25" s="162" t="s">
        <v>363</v>
      </c>
      <c r="C25" s="650">
        <v>34.5</v>
      </c>
      <c r="D25" s="650">
        <v>35</v>
      </c>
      <c r="E25" s="16"/>
    </row>
    <row r="26" spans="1:5" ht="17.25" customHeight="1" x14ac:dyDescent="0.2">
      <c r="A26" s="234" t="s">
        <v>203</v>
      </c>
      <c r="B26" s="159" t="s">
        <v>374</v>
      </c>
      <c r="C26" s="246">
        <f>C27+C31+C29</f>
        <v>13451.8</v>
      </c>
      <c r="D26" s="246">
        <f>D27+D31+D29</f>
        <v>13478.3</v>
      </c>
      <c r="E26" s="15"/>
    </row>
    <row r="27" spans="1:5" ht="17.25" customHeight="1" x14ac:dyDescent="0.2">
      <c r="A27" s="236" t="s">
        <v>204</v>
      </c>
      <c r="B27" s="160" t="s">
        <v>375</v>
      </c>
      <c r="C27" s="368">
        <f>C28</f>
        <v>194.4</v>
      </c>
      <c r="D27" s="368">
        <f>D28</f>
        <v>194.8</v>
      </c>
      <c r="E27" s="16"/>
    </row>
    <row r="28" spans="1:5" ht="77.25" customHeight="1" x14ac:dyDescent="0.2">
      <c r="A28" s="237" t="s">
        <v>599</v>
      </c>
      <c r="B28" s="162" t="s">
        <v>364</v>
      </c>
      <c r="C28" s="650">
        <v>194.4</v>
      </c>
      <c r="D28" s="650">
        <v>194.8</v>
      </c>
      <c r="E28" s="16"/>
    </row>
    <row r="29" spans="1:5" ht="16.5" hidden="1" customHeight="1" x14ac:dyDescent="0.2">
      <c r="A29" s="236" t="s">
        <v>40</v>
      </c>
      <c r="B29" s="160" t="s">
        <v>42</v>
      </c>
      <c r="C29" s="368">
        <f>C30</f>
        <v>0</v>
      </c>
      <c r="D29" s="368">
        <f>D30</f>
        <v>0</v>
      </c>
      <c r="E29" s="16"/>
    </row>
    <row r="30" spans="1:5" ht="16.5" hidden="1" customHeight="1" x14ac:dyDescent="0.2">
      <c r="A30" s="237" t="s">
        <v>41</v>
      </c>
      <c r="B30" s="162" t="s">
        <v>43</v>
      </c>
      <c r="C30" s="248">
        <v>0</v>
      </c>
      <c r="D30" s="248">
        <v>0</v>
      </c>
      <c r="E30" s="16"/>
    </row>
    <row r="31" spans="1:5" ht="15" customHeight="1" x14ac:dyDescent="0.2">
      <c r="A31" s="236" t="s">
        <v>205</v>
      </c>
      <c r="B31" s="160" t="s">
        <v>376</v>
      </c>
      <c r="C31" s="368">
        <f>C32+C34</f>
        <v>13257.4</v>
      </c>
      <c r="D31" s="368">
        <f>D32+D34</f>
        <v>13283.5</v>
      </c>
      <c r="E31" s="93">
        <f>E33+E35</f>
        <v>0</v>
      </c>
    </row>
    <row r="32" spans="1:5" ht="17.25" customHeight="1" x14ac:dyDescent="0.2">
      <c r="A32" s="243" t="s">
        <v>100</v>
      </c>
      <c r="B32" s="161" t="s">
        <v>377</v>
      </c>
      <c r="C32" s="369">
        <f>C33</f>
        <v>10005.9</v>
      </c>
      <c r="D32" s="369">
        <f>D33</f>
        <v>10025.6</v>
      </c>
      <c r="E32" s="16"/>
    </row>
    <row r="33" spans="1:5" ht="62.25" customHeight="1" x14ac:dyDescent="0.2">
      <c r="A33" s="237" t="s">
        <v>99</v>
      </c>
      <c r="B33" s="162" t="s">
        <v>365</v>
      </c>
      <c r="C33" s="650">
        <v>10005.9</v>
      </c>
      <c r="D33" s="650">
        <v>10025.6</v>
      </c>
      <c r="E33" s="93"/>
    </row>
    <row r="34" spans="1:5" ht="15.75" customHeight="1" x14ac:dyDescent="0.2">
      <c r="A34" s="244" t="s">
        <v>102</v>
      </c>
      <c r="B34" s="161" t="s">
        <v>378</v>
      </c>
      <c r="C34" s="369">
        <f>C35</f>
        <v>3251.5</v>
      </c>
      <c r="D34" s="369">
        <f>D35</f>
        <v>3257.9</v>
      </c>
      <c r="E34" s="16"/>
    </row>
    <row r="35" spans="1:5" ht="60" x14ac:dyDescent="0.2">
      <c r="A35" s="237" t="s">
        <v>101</v>
      </c>
      <c r="B35" s="162" t="s">
        <v>366</v>
      </c>
      <c r="C35" s="650">
        <v>3251.5</v>
      </c>
      <c r="D35" s="650">
        <v>3257.9</v>
      </c>
      <c r="E35" s="16"/>
    </row>
    <row r="36" spans="1:5" ht="18.75" customHeight="1" x14ac:dyDescent="0.2">
      <c r="A36" s="234" t="s">
        <v>108</v>
      </c>
      <c r="B36" s="159" t="s">
        <v>314</v>
      </c>
      <c r="C36" s="246">
        <f>C38</f>
        <v>24</v>
      </c>
      <c r="D36" s="246">
        <f>D38</f>
        <v>27</v>
      </c>
      <c r="E36" s="16"/>
    </row>
    <row r="37" spans="1:5" ht="95.25" customHeight="1" x14ac:dyDescent="0.2">
      <c r="A37" s="237" t="s">
        <v>20</v>
      </c>
      <c r="B37" s="162" t="s">
        <v>315</v>
      </c>
      <c r="C37" s="248">
        <f>C38</f>
        <v>24</v>
      </c>
      <c r="D37" s="248">
        <f>D38</f>
        <v>27</v>
      </c>
      <c r="E37" s="16"/>
    </row>
    <row r="38" spans="1:5" ht="149.25" customHeight="1" x14ac:dyDescent="0.2">
      <c r="A38" s="237" t="s">
        <v>110</v>
      </c>
      <c r="B38" s="162" t="s">
        <v>442</v>
      </c>
      <c r="C38" s="650">
        <v>24</v>
      </c>
      <c r="D38" s="650">
        <v>27</v>
      </c>
      <c r="E38" s="16"/>
    </row>
    <row r="39" spans="1:5" ht="41.25" hidden="1" customHeight="1" x14ac:dyDescent="0.2">
      <c r="A39" s="242" t="s">
        <v>31</v>
      </c>
      <c r="B39" s="159" t="s">
        <v>30</v>
      </c>
      <c r="C39" s="246">
        <f t="shared" ref="C39:D41" si="0">C40</f>
        <v>0</v>
      </c>
      <c r="D39" s="246">
        <f t="shared" si="0"/>
        <v>0</v>
      </c>
      <c r="E39" s="16"/>
    </row>
    <row r="40" spans="1:5" ht="21.75" hidden="1" customHeight="1" x14ac:dyDescent="0.2">
      <c r="A40" s="237" t="s">
        <v>32</v>
      </c>
      <c r="B40" s="162" t="s">
        <v>33</v>
      </c>
      <c r="C40" s="248">
        <f t="shared" si="0"/>
        <v>0</v>
      </c>
      <c r="D40" s="248">
        <f t="shared" si="0"/>
        <v>0</v>
      </c>
      <c r="E40" s="16"/>
    </row>
    <row r="41" spans="1:5" ht="27" hidden="1" customHeight="1" x14ac:dyDescent="0.2">
      <c r="A41" s="237" t="s">
        <v>34</v>
      </c>
      <c r="B41" s="162" t="s">
        <v>35</v>
      </c>
      <c r="C41" s="248">
        <f t="shared" si="0"/>
        <v>0</v>
      </c>
      <c r="D41" s="248">
        <f t="shared" si="0"/>
        <v>0</v>
      </c>
      <c r="E41" s="16"/>
    </row>
    <row r="42" spans="1:5" ht="28.5" hidden="1" customHeight="1" x14ac:dyDescent="0.2">
      <c r="A42" s="237" t="s">
        <v>36</v>
      </c>
      <c r="B42" s="162" t="s">
        <v>37</v>
      </c>
      <c r="C42" s="248">
        <v>0</v>
      </c>
      <c r="D42" s="248">
        <v>0</v>
      </c>
      <c r="E42" s="16"/>
    </row>
    <row r="43" spans="1:5" ht="61.5" customHeight="1" x14ac:dyDescent="0.2">
      <c r="A43" s="242" t="s">
        <v>206</v>
      </c>
      <c r="B43" s="159" t="s">
        <v>316</v>
      </c>
      <c r="C43" s="246">
        <f>C44+C48</f>
        <v>399.4</v>
      </c>
      <c r="D43" s="246">
        <f>D44+D48</f>
        <v>399.4</v>
      </c>
      <c r="E43" s="15"/>
    </row>
    <row r="44" spans="1:5" ht="54.75" customHeight="1" x14ac:dyDescent="0.2">
      <c r="A44" s="242" t="s">
        <v>412</v>
      </c>
      <c r="B44" s="245" t="s">
        <v>413</v>
      </c>
      <c r="C44" s="246">
        <f>C45</f>
        <v>11.3</v>
      </c>
      <c r="D44" s="246">
        <f>D45</f>
        <v>11.3</v>
      </c>
      <c r="E44" s="11"/>
    </row>
    <row r="45" spans="1:5" ht="73.900000000000006" customHeight="1" x14ac:dyDescent="0.2">
      <c r="A45" s="237" t="s">
        <v>414</v>
      </c>
      <c r="B45" s="247" t="s">
        <v>415</v>
      </c>
      <c r="C45" s="248">
        <f>C46</f>
        <v>11.3</v>
      </c>
      <c r="D45" s="248">
        <f>D46</f>
        <v>11.3</v>
      </c>
      <c r="E45" s="11"/>
    </row>
    <row r="46" spans="1:5" ht="105" customHeight="1" x14ac:dyDescent="0.2">
      <c r="A46" s="237" t="s">
        <v>416</v>
      </c>
      <c r="B46" s="162" t="s">
        <v>417</v>
      </c>
      <c r="C46" s="248">
        <v>11.3</v>
      </c>
      <c r="D46" s="248">
        <v>11.3</v>
      </c>
      <c r="E46" s="16"/>
    </row>
    <row r="47" spans="1:5" ht="165.75" customHeight="1" x14ac:dyDescent="0.2">
      <c r="A47" s="242" t="s">
        <v>97</v>
      </c>
      <c r="B47" s="159" t="s">
        <v>317</v>
      </c>
      <c r="C47" s="246">
        <f>C49</f>
        <v>388.1</v>
      </c>
      <c r="D47" s="246">
        <f>D49</f>
        <v>388.1</v>
      </c>
      <c r="E47" s="16"/>
    </row>
    <row r="48" spans="1:5" ht="153" customHeight="1" x14ac:dyDescent="0.2">
      <c r="A48" s="237" t="s">
        <v>98</v>
      </c>
      <c r="B48" s="162" t="s">
        <v>318</v>
      </c>
      <c r="C48" s="248">
        <f>C49</f>
        <v>388.1</v>
      </c>
      <c r="D48" s="248">
        <f>D49</f>
        <v>388.1</v>
      </c>
      <c r="E48" s="16"/>
    </row>
    <row r="49" spans="1:5" ht="152.25" customHeight="1" x14ac:dyDescent="0.2">
      <c r="A49" s="237" t="s">
        <v>103</v>
      </c>
      <c r="B49" s="162" t="s">
        <v>367</v>
      </c>
      <c r="C49" s="248">
        <v>388.1</v>
      </c>
      <c r="D49" s="248">
        <v>388.1</v>
      </c>
      <c r="E49" s="16"/>
    </row>
    <row r="50" spans="1:5" ht="46.5" customHeight="1" x14ac:dyDescent="0.2">
      <c r="A50" s="242" t="s">
        <v>77</v>
      </c>
      <c r="B50" s="233" t="s">
        <v>319</v>
      </c>
      <c r="C50" s="246">
        <f>C51+C54</f>
        <v>1256.0999999999999</v>
      </c>
      <c r="D50" s="246">
        <f>D51+D54</f>
        <v>1256.0999999999999</v>
      </c>
      <c r="E50" s="16"/>
    </row>
    <row r="51" spans="1:5" ht="27.75" customHeight="1" x14ac:dyDescent="0.2">
      <c r="A51" s="242" t="s">
        <v>78</v>
      </c>
      <c r="B51" s="233" t="s">
        <v>320</v>
      </c>
      <c r="C51" s="246">
        <f>C52</f>
        <v>1119</v>
      </c>
      <c r="D51" s="246">
        <f>D52</f>
        <v>1119</v>
      </c>
      <c r="E51" s="16"/>
    </row>
    <row r="52" spans="1:5" ht="37.5" customHeight="1" x14ac:dyDescent="0.2">
      <c r="A52" s="237" t="s">
        <v>75</v>
      </c>
      <c r="B52" s="232" t="s">
        <v>321</v>
      </c>
      <c r="C52" s="248">
        <f>C53</f>
        <v>1119</v>
      </c>
      <c r="D52" s="248">
        <f>D53</f>
        <v>1119</v>
      </c>
      <c r="E52" s="16"/>
    </row>
    <row r="53" spans="1:5" ht="60" x14ac:dyDescent="0.2">
      <c r="A53" s="237" t="s">
        <v>104</v>
      </c>
      <c r="B53" s="232" t="s">
        <v>368</v>
      </c>
      <c r="C53" s="248">
        <v>1119</v>
      </c>
      <c r="D53" s="248">
        <v>1119</v>
      </c>
      <c r="E53" s="16"/>
    </row>
    <row r="54" spans="1:5" ht="31.5" x14ac:dyDescent="0.2">
      <c r="A54" s="242" t="s">
        <v>633</v>
      </c>
      <c r="B54" s="233" t="s">
        <v>346</v>
      </c>
      <c r="C54" s="246">
        <f>C55</f>
        <v>137.1</v>
      </c>
      <c r="D54" s="246">
        <f>D55</f>
        <v>137.1</v>
      </c>
      <c r="E54" s="16"/>
    </row>
    <row r="55" spans="1:5" ht="58.15" customHeight="1" x14ac:dyDescent="0.2">
      <c r="A55" s="237" t="s">
        <v>384</v>
      </c>
      <c r="B55" s="232" t="s">
        <v>385</v>
      </c>
      <c r="C55" s="248">
        <f>C56</f>
        <v>137.1</v>
      </c>
      <c r="D55" s="248">
        <f>D56</f>
        <v>137.1</v>
      </c>
      <c r="E55" s="16"/>
    </row>
    <row r="56" spans="1:5" ht="66" customHeight="1" x14ac:dyDescent="0.2">
      <c r="A56" s="237" t="s">
        <v>300</v>
      </c>
      <c r="B56" s="232" t="s">
        <v>386</v>
      </c>
      <c r="C56" s="336">
        <v>137.1</v>
      </c>
      <c r="D56" s="336">
        <v>137.1</v>
      </c>
      <c r="E56" s="16"/>
    </row>
    <row r="57" spans="1:5" ht="32.25" hidden="1" customHeight="1" x14ac:dyDescent="0.2">
      <c r="A57" s="242" t="s">
        <v>3</v>
      </c>
      <c r="B57" s="159" t="s">
        <v>114</v>
      </c>
      <c r="C57" s="246">
        <f>C58+C61</f>
        <v>0</v>
      </c>
      <c r="D57" s="246">
        <f>D58+D61</f>
        <v>0</v>
      </c>
      <c r="E57" s="16"/>
    </row>
    <row r="58" spans="1:5" ht="31.5" hidden="1" customHeight="1" x14ac:dyDescent="0.2">
      <c r="A58" s="244" t="s">
        <v>46</v>
      </c>
      <c r="B58" s="161" t="s">
        <v>47</v>
      </c>
      <c r="C58" s="248">
        <f>C59</f>
        <v>0</v>
      </c>
      <c r="D58" s="248">
        <f>D59</f>
        <v>0</v>
      </c>
      <c r="E58" s="16"/>
    </row>
    <row r="59" spans="1:5" ht="30.75" hidden="1" customHeight="1" x14ac:dyDescent="0.2">
      <c r="A59" s="237" t="s">
        <v>48</v>
      </c>
      <c r="B59" s="162" t="s">
        <v>49</v>
      </c>
      <c r="C59" s="248">
        <f>C60</f>
        <v>0</v>
      </c>
      <c r="D59" s="248">
        <f>D60</f>
        <v>0</v>
      </c>
      <c r="E59" s="16"/>
    </row>
    <row r="60" spans="1:5" ht="32.25" hidden="1" customHeight="1" x14ac:dyDescent="0.2">
      <c r="A60" s="237" t="s">
        <v>51</v>
      </c>
      <c r="B60" s="162" t="s">
        <v>52</v>
      </c>
      <c r="C60" s="248">
        <v>0</v>
      </c>
      <c r="D60" s="248">
        <v>0</v>
      </c>
      <c r="E60" s="16"/>
    </row>
    <row r="61" spans="1:5" ht="30.75" hidden="1" customHeight="1" x14ac:dyDescent="0.2">
      <c r="A61" s="244" t="s">
        <v>76</v>
      </c>
      <c r="B61" s="161" t="s">
        <v>115</v>
      </c>
      <c r="C61" s="369">
        <f>C62</f>
        <v>0</v>
      </c>
      <c r="D61" s="369">
        <f>D62</f>
        <v>0</v>
      </c>
      <c r="E61" s="16"/>
    </row>
    <row r="62" spans="1:5" ht="0.75" hidden="1" customHeight="1" x14ac:dyDescent="0.2">
      <c r="A62" s="237" t="s">
        <v>1</v>
      </c>
      <c r="B62" s="162" t="s">
        <v>116</v>
      </c>
      <c r="C62" s="248">
        <f>C63</f>
        <v>0</v>
      </c>
      <c r="D62" s="248">
        <f>D63</f>
        <v>0</v>
      </c>
      <c r="E62" s="16"/>
    </row>
    <row r="63" spans="1:5" ht="30.75" hidden="1" customHeight="1" x14ac:dyDescent="0.2">
      <c r="A63" s="237" t="s">
        <v>105</v>
      </c>
      <c r="B63" s="162" t="s">
        <v>117</v>
      </c>
      <c r="C63" s="248">
        <v>0</v>
      </c>
      <c r="D63" s="248">
        <v>0</v>
      </c>
      <c r="E63" s="16"/>
    </row>
    <row r="64" spans="1:5" ht="31.5" x14ac:dyDescent="0.2">
      <c r="A64" s="242" t="s">
        <v>4</v>
      </c>
      <c r="B64" s="233" t="s">
        <v>347</v>
      </c>
      <c r="C64" s="246">
        <f>C67+C65</f>
        <v>24.2</v>
      </c>
      <c r="D64" s="246">
        <f>D67+D65</f>
        <v>23.9</v>
      </c>
      <c r="E64" s="16"/>
    </row>
    <row r="65" spans="1:5" ht="75" x14ac:dyDescent="0.2">
      <c r="A65" s="229" t="s">
        <v>487</v>
      </c>
      <c r="B65" s="232" t="s">
        <v>488</v>
      </c>
      <c r="C65" s="248">
        <f>C66</f>
        <v>24.2</v>
      </c>
      <c r="D65" s="248">
        <f>D66</f>
        <v>23.9</v>
      </c>
      <c r="E65" s="16"/>
    </row>
    <row r="66" spans="1:5" ht="90" x14ac:dyDescent="0.2">
      <c r="A66" s="237" t="s">
        <v>465</v>
      </c>
      <c r="B66" s="232" t="s">
        <v>466</v>
      </c>
      <c r="C66" s="248">
        <v>24.2</v>
      </c>
      <c r="D66" s="248">
        <v>23.9</v>
      </c>
      <c r="E66" s="16"/>
    </row>
    <row r="67" spans="1:5" ht="25.15" hidden="1" customHeight="1" x14ac:dyDescent="0.2">
      <c r="A67" s="237" t="s">
        <v>5</v>
      </c>
      <c r="B67" s="162" t="s">
        <v>146</v>
      </c>
      <c r="C67" s="248">
        <f>C68</f>
        <v>0</v>
      </c>
      <c r="D67" s="248">
        <f>D68</f>
        <v>0</v>
      </c>
      <c r="E67" s="16"/>
    </row>
    <row r="68" spans="1:5" ht="24.6" hidden="1" customHeight="1" x14ac:dyDescent="0.2">
      <c r="A68" s="237" t="s">
        <v>215</v>
      </c>
      <c r="B68" s="162" t="s">
        <v>147</v>
      </c>
      <c r="C68" s="248">
        <v>0</v>
      </c>
      <c r="D68" s="248">
        <v>0</v>
      </c>
      <c r="E68" s="16"/>
    </row>
    <row r="69" spans="1:5" ht="22.9" hidden="1" customHeight="1" x14ac:dyDescent="0.2">
      <c r="A69" s="242" t="s">
        <v>66</v>
      </c>
      <c r="B69" s="159" t="s">
        <v>67</v>
      </c>
      <c r="C69" s="246">
        <f>C70</f>
        <v>0</v>
      </c>
      <c r="D69" s="246">
        <f>D70</f>
        <v>0</v>
      </c>
      <c r="E69" s="16"/>
    </row>
    <row r="70" spans="1:5" ht="22.9" hidden="1" customHeight="1" x14ac:dyDescent="0.2">
      <c r="A70" s="237" t="s">
        <v>68</v>
      </c>
      <c r="B70" s="162" t="s">
        <v>69</v>
      </c>
      <c r="C70" s="248">
        <f>C71</f>
        <v>0</v>
      </c>
      <c r="D70" s="248">
        <f>D71</f>
        <v>0</v>
      </c>
      <c r="E70" s="16"/>
    </row>
    <row r="71" spans="1:5" ht="22.9" hidden="1" customHeight="1" x14ac:dyDescent="0.2">
      <c r="A71" s="237" t="s">
        <v>58</v>
      </c>
      <c r="B71" s="162" t="s">
        <v>70</v>
      </c>
      <c r="C71" s="248">
        <v>0</v>
      </c>
      <c r="D71" s="248">
        <v>0</v>
      </c>
      <c r="E71" s="16"/>
    </row>
    <row r="72" spans="1:5" ht="20.25" customHeight="1" x14ac:dyDescent="0.2">
      <c r="A72" s="234" t="s">
        <v>207</v>
      </c>
      <c r="B72" s="159" t="s">
        <v>322</v>
      </c>
      <c r="C72" s="246">
        <f>C73</f>
        <v>15238.1</v>
      </c>
      <c r="D72" s="246">
        <f>D73</f>
        <v>1871.7</v>
      </c>
      <c r="E72" s="18">
        <f>E73</f>
        <v>0</v>
      </c>
    </row>
    <row r="73" spans="1:5" ht="47.25" x14ac:dyDescent="0.2">
      <c r="A73" s="242" t="s">
        <v>109</v>
      </c>
      <c r="B73" s="159" t="s">
        <v>323</v>
      </c>
      <c r="C73" s="246">
        <f>C74+C84+C91+C82+C76</f>
        <v>15238.1</v>
      </c>
      <c r="D73" s="246">
        <f>D74+D84+D77+D91+D82</f>
        <v>1871.7</v>
      </c>
      <c r="E73" s="18">
        <f>E77</f>
        <v>0</v>
      </c>
    </row>
    <row r="74" spans="1:5" ht="30.75" customHeight="1" x14ac:dyDescent="0.2">
      <c r="A74" s="179" t="s">
        <v>534</v>
      </c>
      <c r="B74" s="230" t="s">
        <v>533</v>
      </c>
      <c r="C74" s="246">
        <f>C75</f>
        <v>13383.3</v>
      </c>
      <c r="D74" s="246">
        <f>D75+D76</f>
        <v>0</v>
      </c>
      <c r="E74" s="17"/>
    </row>
    <row r="75" spans="1:5" ht="61.5" customHeight="1" x14ac:dyDescent="0.2">
      <c r="A75" s="178" t="s">
        <v>532</v>
      </c>
      <c r="B75" s="127" t="s">
        <v>530</v>
      </c>
      <c r="C75" s="248">
        <v>13383.3</v>
      </c>
      <c r="D75" s="248">
        <v>0</v>
      </c>
      <c r="E75" s="17"/>
    </row>
    <row r="76" spans="1:5" ht="63" hidden="1" x14ac:dyDescent="0.2">
      <c r="A76" s="465" t="s">
        <v>21</v>
      </c>
      <c r="B76" s="466" t="s">
        <v>467</v>
      </c>
      <c r="C76" s="464">
        <f>C77+C78</f>
        <v>0</v>
      </c>
      <c r="D76" s="467">
        <v>0</v>
      </c>
      <c r="E76" s="17"/>
    </row>
    <row r="77" spans="1:5" ht="60" hidden="1" x14ac:dyDescent="0.2">
      <c r="A77" s="397" t="s">
        <v>454</v>
      </c>
      <c r="B77" s="394" t="s">
        <v>538</v>
      </c>
      <c r="C77" s="398">
        <v>0</v>
      </c>
      <c r="D77" s="399">
        <v>0</v>
      </c>
      <c r="E77" s="17"/>
    </row>
    <row r="78" spans="1:5" ht="117" hidden="1" customHeight="1" x14ac:dyDescent="0.2">
      <c r="A78" s="413" t="s">
        <v>568</v>
      </c>
      <c r="B78" s="414" t="s">
        <v>569</v>
      </c>
      <c r="C78" s="369">
        <f>C79</f>
        <v>0</v>
      </c>
      <c r="D78" s="462">
        <v>0</v>
      </c>
      <c r="E78" s="17"/>
    </row>
    <row r="79" spans="1:5" ht="105" hidden="1" x14ac:dyDescent="0.2">
      <c r="A79" s="397" t="s">
        <v>567</v>
      </c>
      <c r="B79" s="394" t="s">
        <v>571</v>
      </c>
      <c r="C79" s="336">
        <v>0</v>
      </c>
      <c r="D79" s="461">
        <v>0</v>
      </c>
      <c r="E79" s="17"/>
    </row>
    <row r="80" spans="1:5" ht="15.75" x14ac:dyDescent="0.2">
      <c r="A80" s="253" t="s">
        <v>23</v>
      </c>
      <c r="B80" s="233" t="s">
        <v>468</v>
      </c>
      <c r="C80" s="246">
        <f>C82</f>
        <v>1399.2</v>
      </c>
      <c r="D80" s="246">
        <f>D82</f>
        <v>1399.2</v>
      </c>
      <c r="E80" s="17"/>
    </row>
    <row r="81" spans="1:5" ht="105" hidden="1" x14ac:dyDescent="0.2">
      <c r="A81" s="249" t="s">
        <v>61</v>
      </c>
      <c r="B81" s="232" t="s">
        <v>324</v>
      </c>
      <c r="C81" s="248">
        <v>0</v>
      </c>
      <c r="D81" s="248">
        <v>0</v>
      </c>
      <c r="E81" s="17"/>
    </row>
    <row r="82" spans="1:5" ht="30" customHeight="1" x14ac:dyDescent="0.2">
      <c r="A82" s="249" t="s">
        <v>80</v>
      </c>
      <c r="B82" s="232" t="s">
        <v>494</v>
      </c>
      <c r="C82" s="248">
        <f>C83</f>
        <v>1399.2</v>
      </c>
      <c r="D82" s="248">
        <f>D83</f>
        <v>1399.2</v>
      </c>
      <c r="E82" s="17"/>
    </row>
    <row r="83" spans="1:5" ht="30" customHeight="1" x14ac:dyDescent="0.2">
      <c r="A83" s="249" t="s">
        <v>601</v>
      </c>
      <c r="B83" s="232" t="s">
        <v>495</v>
      </c>
      <c r="C83" s="248">
        <v>1399.2</v>
      </c>
      <c r="D83" s="248">
        <v>1399.2</v>
      </c>
      <c r="E83" s="17"/>
    </row>
    <row r="84" spans="1:5" ht="31.5" x14ac:dyDescent="0.2">
      <c r="A84" s="242" t="s">
        <v>357</v>
      </c>
      <c r="B84" s="159" t="s">
        <v>531</v>
      </c>
      <c r="C84" s="246">
        <f>C87+C89+C85</f>
        <v>455.6</v>
      </c>
      <c r="D84" s="246">
        <f>D87+D89+D85</f>
        <v>472.5</v>
      </c>
      <c r="E84" s="17"/>
    </row>
    <row r="85" spans="1:5" ht="57.75" customHeight="1" x14ac:dyDescent="0.2">
      <c r="A85" s="237" t="s">
        <v>214</v>
      </c>
      <c r="B85" s="232" t="s">
        <v>472</v>
      </c>
      <c r="C85" s="248">
        <f>C86</f>
        <v>0.7</v>
      </c>
      <c r="D85" s="248">
        <f>D86</f>
        <v>0.7</v>
      </c>
      <c r="E85" s="17"/>
    </row>
    <row r="86" spans="1:5" ht="64.5" customHeight="1" x14ac:dyDescent="0.2">
      <c r="A86" s="237" t="s">
        <v>82</v>
      </c>
      <c r="B86" s="232" t="s">
        <v>471</v>
      </c>
      <c r="C86" s="248">
        <v>0.7</v>
      </c>
      <c r="D86" s="248">
        <v>0.7</v>
      </c>
      <c r="E86" s="17"/>
    </row>
    <row r="87" spans="1:5" ht="75" x14ac:dyDescent="0.2">
      <c r="A87" s="237" t="s">
        <v>11</v>
      </c>
      <c r="B87" s="162" t="s">
        <v>470</v>
      </c>
      <c r="C87" s="248">
        <f>C88</f>
        <v>454.9</v>
      </c>
      <c r="D87" s="248">
        <f>D88</f>
        <v>471.8</v>
      </c>
      <c r="E87" s="17"/>
    </row>
    <row r="88" spans="1:5" ht="78" customHeight="1" thickBot="1" x14ac:dyDescent="0.25">
      <c r="A88" s="237" t="s">
        <v>81</v>
      </c>
      <c r="B88" s="162" t="s">
        <v>469</v>
      </c>
      <c r="C88" s="248">
        <v>454.9</v>
      </c>
      <c r="D88" s="248">
        <v>471.8</v>
      </c>
      <c r="E88" s="17"/>
    </row>
    <row r="89" spans="1:5" ht="47.25" hidden="1" customHeight="1" x14ac:dyDescent="0.25">
      <c r="A89" s="237" t="s">
        <v>214</v>
      </c>
      <c r="B89" s="232" t="s">
        <v>358</v>
      </c>
      <c r="C89" s="238">
        <f>C90</f>
        <v>0</v>
      </c>
      <c r="D89" s="238">
        <f>D90</f>
        <v>0</v>
      </c>
      <c r="E89" s="17"/>
    </row>
    <row r="90" spans="1:5" ht="60" hidden="1" customHeight="1" x14ac:dyDescent="0.25">
      <c r="A90" s="237" t="s">
        <v>82</v>
      </c>
      <c r="B90" s="232" t="s">
        <v>359</v>
      </c>
      <c r="C90" s="238">
        <v>0</v>
      </c>
      <c r="D90" s="238">
        <v>0</v>
      </c>
      <c r="E90" s="17"/>
    </row>
    <row r="91" spans="1:5" ht="20.25" hidden="1" customHeight="1" x14ac:dyDescent="0.3">
      <c r="A91" s="242" t="s">
        <v>22</v>
      </c>
      <c r="B91" s="233" t="s">
        <v>325</v>
      </c>
      <c r="C91" s="235">
        <f>C92</f>
        <v>0</v>
      </c>
      <c r="D91" s="235">
        <f>D92</f>
        <v>0</v>
      </c>
      <c r="E91" s="18"/>
    </row>
    <row r="92" spans="1:5" ht="26.25" hidden="1" customHeight="1" x14ac:dyDescent="0.25">
      <c r="A92" s="237" t="s">
        <v>64</v>
      </c>
      <c r="B92" s="232" t="s">
        <v>326</v>
      </c>
      <c r="C92" s="238">
        <f>C93</f>
        <v>0</v>
      </c>
      <c r="D92" s="238">
        <f>D93</f>
        <v>0</v>
      </c>
      <c r="E92" s="17"/>
    </row>
    <row r="93" spans="1:5" ht="36" hidden="1" customHeight="1" thickBot="1" x14ac:dyDescent="0.3">
      <c r="A93" s="250" t="s">
        <v>306</v>
      </c>
      <c r="B93" s="298" t="s">
        <v>327</v>
      </c>
      <c r="C93" s="251">
        <v>0</v>
      </c>
      <c r="D93" s="251">
        <v>0</v>
      </c>
      <c r="E93" s="17"/>
    </row>
    <row r="94" spans="1:5" ht="17.25" customHeight="1" thickBot="1" x14ac:dyDescent="0.35">
      <c r="A94" s="180" t="s">
        <v>208</v>
      </c>
      <c r="B94" s="299"/>
      <c r="C94" s="252">
        <f>C10+C72</f>
        <v>42455</v>
      </c>
      <c r="D94" s="196">
        <f>D10+D72-0.1</f>
        <v>29424.6</v>
      </c>
      <c r="E94" s="32">
        <f>E72+E10</f>
        <v>0</v>
      </c>
    </row>
    <row r="95" spans="1:5" x14ac:dyDescent="0.2">
      <c r="A95" s="304"/>
      <c r="B95" s="300"/>
      <c r="C95" s="198"/>
      <c r="D95" s="198"/>
      <c r="E95" s="20"/>
    </row>
    <row r="96" spans="1:5" x14ac:dyDescent="0.2">
      <c r="A96" s="305"/>
      <c r="B96" s="719"/>
      <c r="C96" s="719"/>
      <c r="D96" s="456"/>
    </row>
    <row r="97" spans="1:5" x14ac:dyDescent="0.2">
      <c r="A97" s="304"/>
      <c r="B97" s="300"/>
      <c r="C97" s="198"/>
      <c r="D97" s="198"/>
    </row>
    <row r="98" spans="1:5" x14ac:dyDescent="0.2">
      <c r="A98" s="304"/>
      <c r="B98" s="300"/>
      <c r="C98" s="198"/>
      <c r="D98" s="198"/>
    </row>
    <row r="99" spans="1:5" x14ac:dyDescent="0.2">
      <c r="A99" s="306"/>
      <c r="B99" s="719"/>
      <c r="C99" s="719"/>
      <c r="D99" s="456"/>
      <c r="E99" s="12"/>
    </row>
    <row r="100" spans="1:5" x14ac:dyDescent="0.2">
      <c r="A100" s="304"/>
      <c r="B100" s="300"/>
      <c r="C100" s="198"/>
      <c r="D100" s="198"/>
    </row>
  </sheetData>
  <mergeCells count="8">
    <mergeCell ref="B96:C96"/>
    <mergeCell ref="B99:C99"/>
    <mergeCell ref="C8:D8"/>
    <mergeCell ref="B2:D2"/>
    <mergeCell ref="B3:D3"/>
    <mergeCell ref="A6:D6"/>
    <mergeCell ref="A7:D7"/>
    <mergeCell ref="A4:D4"/>
  </mergeCells>
  <pageMargins left="0.55118110236220474" right="0.55118110236220474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45"/>
  <sheetViews>
    <sheetView workbookViewId="0">
      <selection activeCell="B2" sqref="B2:D2"/>
    </sheetView>
  </sheetViews>
  <sheetFormatPr defaultRowHeight="12.75" x14ac:dyDescent="0.2"/>
  <cols>
    <col min="1" max="1" width="22.85546875" customWidth="1"/>
    <col min="2" max="2" width="31" customWidth="1"/>
    <col min="3" max="3" width="83.7109375" customWidth="1"/>
  </cols>
  <sheetData>
    <row r="1" spans="1:3" ht="14.25" customHeight="1" x14ac:dyDescent="0.3">
      <c r="A1" s="51"/>
      <c r="B1" s="55"/>
      <c r="C1" s="163" t="s">
        <v>513</v>
      </c>
    </row>
    <row r="2" spans="1:3" ht="37.5" customHeight="1" x14ac:dyDescent="0.3">
      <c r="A2" s="51"/>
      <c r="B2" s="56"/>
      <c r="C2" s="457" t="s">
        <v>419</v>
      </c>
    </row>
    <row r="3" spans="1:3" ht="18" customHeight="1" x14ac:dyDescent="0.25">
      <c r="A3" s="51"/>
      <c r="B3" s="721" t="s">
        <v>589</v>
      </c>
      <c r="C3" s="721"/>
    </row>
    <row r="4" spans="1:3" ht="18" customHeight="1" x14ac:dyDescent="0.3">
      <c r="A4" s="51"/>
      <c r="B4" s="56"/>
      <c r="C4" s="422"/>
    </row>
    <row r="5" spans="1:3" ht="46.5" customHeight="1" x14ac:dyDescent="0.2">
      <c r="A5" s="732" t="s">
        <v>136</v>
      </c>
      <c r="B5" s="732"/>
      <c r="C5" s="732"/>
    </row>
    <row r="6" spans="1:3" ht="15" customHeight="1" thickBot="1" x14ac:dyDescent="0.35">
      <c r="A6" s="723"/>
      <c r="B6" s="723"/>
      <c r="C6" s="723"/>
    </row>
    <row r="7" spans="1:3" ht="30" customHeight="1" thickBot="1" x14ac:dyDescent="0.3">
      <c r="A7" s="63" t="s">
        <v>504</v>
      </c>
      <c r="B7" s="57" t="s">
        <v>511</v>
      </c>
      <c r="C7" s="58" t="s">
        <v>212</v>
      </c>
    </row>
    <row r="8" spans="1:3" ht="40.5" customHeight="1" thickBot="1" x14ac:dyDescent="0.25">
      <c r="A8" s="733" t="s">
        <v>96</v>
      </c>
      <c r="B8" s="734"/>
      <c r="C8" s="735"/>
    </row>
    <row r="9" spans="1:3" ht="60" x14ac:dyDescent="0.2">
      <c r="A9" s="164" t="s">
        <v>195</v>
      </c>
      <c r="B9" s="165" t="s">
        <v>26</v>
      </c>
      <c r="C9" s="166" t="s">
        <v>216</v>
      </c>
    </row>
    <row r="10" spans="1:3" ht="75" customHeight="1" x14ac:dyDescent="0.2">
      <c r="A10" s="167" t="s">
        <v>195</v>
      </c>
      <c r="B10" s="168" t="s">
        <v>53</v>
      </c>
      <c r="C10" s="169" t="s">
        <v>56</v>
      </c>
    </row>
    <row r="11" spans="1:3" ht="46.5" customHeight="1" x14ac:dyDescent="0.2">
      <c r="A11" s="167" t="s">
        <v>195</v>
      </c>
      <c r="B11" s="168" t="s">
        <v>418</v>
      </c>
      <c r="C11" s="169" t="s">
        <v>416</v>
      </c>
    </row>
    <row r="12" spans="1:3" ht="75" customHeight="1" x14ac:dyDescent="0.2">
      <c r="A12" s="167" t="s">
        <v>195</v>
      </c>
      <c r="B12" s="168" t="s">
        <v>0</v>
      </c>
      <c r="C12" s="169" t="s">
        <v>84</v>
      </c>
    </row>
    <row r="13" spans="1:3" ht="30" x14ac:dyDescent="0.2">
      <c r="A13" s="167" t="s">
        <v>195</v>
      </c>
      <c r="B13" s="168" t="s">
        <v>79</v>
      </c>
      <c r="C13" s="169" t="s">
        <v>104</v>
      </c>
    </row>
    <row r="14" spans="1:3" ht="30" x14ac:dyDescent="0.2">
      <c r="A14" s="167" t="s">
        <v>195</v>
      </c>
      <c r="B14" s="168" t="s">
        <v>299</v>
      </c>
      <c r="C14" s="169" t="s">
        <v>300</v>
      </c>
    </row>
    <row r="15" spans="1:3" ht="30" x14ac:dyDescent="0.2">
      <c r="A15" s="167" t="s">
        <v>195</v>
      </c>
      <c r="B15" s="168" t="s">
        <v>297</v>
      </c>
      <c r="C15" s="169" t="s">
        <v>298</v>
      </c>
    </row>
    <row r="16" spans="1:3" ht="91.5" customHeight="1" x14ac:dyDescent="0.2">
      <c r="A16" s="167" t="s">
        <v>195</v>
      </c>
      <c r="B16" s="168" t="s">
        <v>91</v>
      </c>
      <c r="C16" s="170" t="s">
        <v>85</v>
      </c>
    </row>
    <row r="17" spans="1:3" ht="95.25" customHeight="1" x14ac:dyDescent="0.2">
      <c r="A17" s="167" t="s">
        <v>195</v>
      </c>
      <c r="B17" s="168" t="s">
        <v>451</v>
      </c>
      <c r="C17" s="170" t="s">
        <v>452</v>
      </c>
    </row>
    <row r="18" spans="1:3" ht="47.25" customHeight="1" x14ac:dyDescent="0.2">
      <c r="A18" s="167" t="s">
        <v>195</v>
      </c>
      <c r="B18" s="168" t="s">
        <v>581</v>
      </c>
      <c r="C18" s="170" t="s">
        <v>582</v>
      </c>
    </row>
    <row r="19" spans="1:3" ht="46.5" customHeight="1" x14ac:dyDescent="0.2">
      <c r="A19" s="167" t="s">
        <v>195</v>
      </c>
      <c r="B19" s="294" t="s">
        <v>464</v>
      </c>
      <c r="C19" s="170" t="s">
        <v>465</v>
      </c>
    </row>
    <row r="20" spans="1:3" ht="85.5" customHeight="1" x14ac:dyDescent="0.2">
      <c r="A20" s="59" t="s">
        <v>195</v>
      </c>
      <c r="B20" s="395" t="s">
        <v>554</v>
      </c>
      <c r="C20" s="396" t="s">
        <v>555</v>
      </c>
    </row>
    <row r="21" spans="1:3" ht="60" x14ac:dyDescent="0.2">
      <c r="A21" s="167" t="s">
        <v>195</v>
      </c>
      <c r="B21" s="384" t="s">
        <v>481</v>
      </c>
      <c r="C21" s="385" t="s">
        <v>482</v>
      </c>
    </row>
    <row r="22" spans="1:3" ht="105" x14ac:dyDescent="0.2">
      <c r="A22" s="167" t="s">
        <v>195</v>
      </c>
      <c r="B22" s="254" t="s">
        <v>483</v>
      </c>
      <c r="C22" s="255" t="s">
        <v>484</v>
      </c>
    </row>
    <row r="23" spans="1:3" ht="75" x14ac:dyDescent="0.2">
      <c r="A23" s="59" t="s">
        <v>195</v>
      </c>
      <c r="B23" s="254" t="s">
        <v>485</v>
      </c>
      <c r="C23" s="255" t="s">
        <v>486</v>
      </c>
    </row>
    <row r="24" spans="1:3" ht="30" x14ac:dyDescent="0.2">
      <c r="A24" s="167" t="s">
        <v>195</v>
      </c>
      <c r="B24" s="294" t="s">
        <v>213</v>
      </c>
      <c r="C24" s="170" t="s">
        <v>86</v>
      </c>
    </row>
    <row r="25" spans="1:3" ht="15" x14ac:dyDescent="0.2">
      <c r="A25" s="167" t="s">
        <v>195</v>
      </c>
      <c r="B25" s="294" t="s">
        <v>57</v>
      </c>
      <c r="C25" s="170" t="s">
        <v>87</v>
      </c>
    </row>
    <row r="26" spans="1:3" ht="30" x14ac:dyDescent="0.2">
      <c r="A26" s="167" t="s">
        <v>195</v>
      </c>
      <c r="B26" s="295" t="s">
        <v>521</v>
      </c>
      <c r="C26" s="170" t="s">
        <v>532</v>
      </c>
    </row>
    <row r="27" spans="1:3" ht="30" x14ac:dyDescent="0.2">
      <c r="A27" s="167" t="s">
        <v>195</v>
      </c>
      <c r="B27" s="171" t="s">
        <v>453</v>
      </c>
      <c r="C27" s="169" t="s">
        <v>454</v>
      </c>
    </row>
    <row r="28" spans="1:3" ht="45" x14ac:dyDescent="0.2">
      <c r="A28" s="167" t="s">
        <v>195</v>
      </c>
      <c r="B28" s="171" t="s">
        <v>565</v>
      </c>
      <c r="C28" s="169" t="s">
        <v>567</v>
      </c>
    </row>
    <row r="29" spans="1:3" ht="33" customHeight="1" x14ac:dyDescent="0.2">
      <c r="A29" s="167" t="s">
        <v>195</v>
      </c>
      <c r="B29" s="171" t="s">
        <v>455</v>
      </c>
      <c r="C29" s="169" t="s">
        <v>566</v>
      </c>
    </row>
    <row r="30" spans="1:3" ht="15" x14ac:dyDescent="0.2">
      <c r="A30" s="167" t="s">
        <v>195</v>
      </c>
      <c r="B30" s="171" t="s">
        <v>456</v>
      </c>
      <c r="C30" s="169" t="s">
        <v>80</v>
      </c>
    </row>
    <row r="31" spans="1:3" ht="45" x14ac:dyDescent="0.2">
      <c r="A31" s="167" t="s">
        <v>195</v>
      </c>
      <c r="B31" s="171" t="s">
        <v>457</v>
      </c>
      <c r="C31" s="169" t="s">
        <v>81</v>
      </c>
    </row>
    <row r="32" spans="1:3" ht="30" x14ac:dyDescent="0.2">
      <c r="A32" s="167" t="s">
        <v>195</v>
      </c>
      <c r="B32" s="171" t="s">
        <v>458</v>
      </c>
      <c r="C32" s="169" t="s">
        <v>82</v>
      </c>
    </row>
    <row r="33" spans="1:3" ht="60" x14ac:dyDescent="0.2">
      <c r="A33" s="423" t="s">
        <v>195</v>
      </c>
      <c r="B33" s="468" t="s">
        <v>604</v>
      </c>
      <c r="C33" s="469" t="s">
        <v>605</v>
      </c>
    </row>
    <row r="34" spans="1:3" ht="28.5" customHeight="1" x14ac:dyDescent="0.2">
      <c r="A34" s="167" t="s">
        <v>195</v>
      </c>
      <c r="B34" s="171" t="s">
        <v>459</v>
      </c>
      <c r="C34" s="169" t="s">
        <v>83</v>
      </c>
    </row>
    <row r="35" spans="1:3" ht="60" x14ac:dyDescent="0.2">
      <c r="A35" s="167" t="s">
        <v>195</v>
      </c>
      <c r="B35" s="168" t="s">
        <v>460</v>
      </c>
      <c r="C35" s="169" t="s">
        <v>88</v>
      </c>
    </row>
    <row r="36" spans="1:3" ht="45" x14ac:dyDescent="0.2">
      <c r="A36" s="167" t="s">
        <v>195</v>
      </c>
      <c r="B36" s="168" t="s">
        <v>461</v>
      </c>
      <c r="C36" s="169" t="s">
        <v>89</v>
      </c>
    </row>
    <row r="37" spans="1:3" ht="15" x14ac:dyDescent="0.2">
      <c r="A37" s="167" t="s">
        <v>195</v>
      </c>
      <c r="B37" s="168" t="s">
        <v>462</v>
      </c>
      <c r="C37" s="169" t="s">
        <v>90</v>
      </c>
    </row>
    <row r="38" spans="1:3" ht="90.75" thickBot="1" x14ac:dyDescent="0.25">
      <c r="A38" s="172" t="s">
        <v>195</v>
      </c>
      <c r="B38" s="173" t="s">
        <v>463</v>
      </c>
      <c r="C38" s="174" t="s">
        <v>577</v>
      </c>
    </row>
    <row r="39" spans="1:3" ht="17.25" hidden="1" x14ac:dyDescent="0.2">
      <c r="A39" s="175"/>
      <c r="B39" s="176" t="s">
        <v>380</v>
      </c>
      <c r="C39" s="177" t="s">
        <v>381</v>
      </c>
    </row>
    <row r="40" spans="1:3" hidden="1" x14ac:dyDescent="0.2">
      <c r="A40" s="729" t="s">
        <v>383</v>
      </c>
      <c r="B40" s="729"/>
      <c r="C40" s="729"/>
    </row>
    <row r="41" spans="1:3" hidden="1" x14ac:dyDescent="0.2">
      <c r="A41" s="730" t="s">
        <v>382</v>
      </c>
      <c r="B41" s="731"/>
      <c r="C41" s="731"/>
    </row>
    <row r="42" spans="1:3" ht="22.5" x14ac:dyDescent="0.2">
      <c r="A42" s="114"/>
      <c r="B42" s="115"/>
      <c r="C42" s="116"/>
    </row>
    <row r="43" spans="1:3" ht="13.5" x14ac:dyDescent="0.25">
      <c r="A43" s="50"/>
      <c r="B43" s="50"/>
      <c r="C43" s="50"/>
    </row>
    <row r="44" spans="1:3" ht="13.5" x14ac:dyDescent="0.25">
      <c r="A44" s="50"/>
      <c r="B44" s="50"/>
      <c r="C44" s="50"/>
    </row>
    <row r="45" spans="1:3" ht="13.5" x14ac:dyDescent="0.25">
      <c r="A45" s="50"/>
      <c r="B45" s="50"/>
      <c r="C45" s="50"/>
    </row>
  </sheetData>
  <mergeCells count="6">
    <mergeCell ref="B3:C3"/>
    <mergeCell ref="A40:C40"/>
    <mergeCell ref="A41:C41"/>
    <mergeCell ref="A5:C5"/>
    <mergeCell ref="A6:C6"/>
    <mergeCell ref="A8:C8"/>
  </mergeCells>
  <phoneticPr fontId="3" type="noConversion"/>
  <pageMargins left="0.75" right="0.75" top="1" bottom="1" header="0.5" footer="0.5"/>
  <pageSetup paperSize="9" scale="60" orientation="portrait" r:id="rId1"/>
  <headerFooter alignWithMargins="0"/>
  <rowBreaks count="1" manualBreakCount="1">
    <brk id="22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opLeftCell="A7" workbookViewId="0">
      <selection activeCell="B2" sqref="B2:D2"/>
    </sheetView>
  </sheetViews>
  <sheetFormatPr defaultRowHeight="12.75" x14ac:dyDescent="0.2"/>
  <cols>
    <col min="1" max="1" width="22.85546875" customWidth="1"/>
    <col min="2" max="2" width="31" customWidth="1"/>
    <col min="3" max="3" width="52.28515625" customWidth="1"/>
  </cols>
  <sheetData>
    <row r="1" spans="1:3" ht="15.75" x14ac:dyDescent="0.3">
      <c r="A1" s="51"/>
      <c r="B1" s="55"/>
      <c r="C1" s="281" t="s">
        <v>512</v>
      </c>
    </row>
    <row r="2" spans="1:3" ht="30.75" x14ac:dyDescent="0.3">
      <c r="A2" s="51"/>
      <c r="B2" s="56"/>
      <c r="C2" s="282" t="s">
        <v>419</v>
      </c>
    </row>
    <row r="3" spans="1:3" ht="30.75" customHeight="1" x14ac:dyDescent="0.25">
      <c r="A3" s="51"/>
      <c r="B3" s="721" t="s">
        <v>589</v>
      </c>
      <c r="C3" s="721"/>
    </row>
    <row r="4" spans="1:3" ht="45.75" customHeight="1" x14ac:dyDescent="0.2">
      <c r="A4" s="732" t="s">
        <v>527</v>
      </c>
      <c r="B4" s="732"/>
      <c r="C4" s="732"/>
    </row>
    <row r="5" spans="1:3" ht="15" customHeight="1" x14ac:dyDescent="0.3">
      <c r="A5" s="723"/>
      <c r="B5" s="723"/>
      <c r="C5" s="723"/>
    </row>
    <row r="6" spans="1:3" ht="30" x14ac:dyDescent="0.25">
      <c r="A6" s="288" t="s">
        <v>504</v>
      </c>
      <c r="B6" s="289" t="s">
        <v>516</v>
      </c>
      <c r="C6" s="290" t="s">
        <v>212</v>
      </c>
    </row>
    <row r="7" spans="1:3" ht="15.75" x14ac:dyDescent="0.2">
      <c r="A7" s="740" t="s">
        <v>505</v>
      </c>
      <c r="B7" s="740"/>
      <c r="C7" s="740"/>
    </row>
    <row r="8" spans="1:3" ht="47.25" x14ac:dyDescent="0.25">
      <c r="A8" s="283" t="s">
        <v>250</v>
      </c>
      <c r="B8" s="284" t="s">
        <v>506</v>
      </c>
      <c r="C8" s="291" t="s">
        <v>517</v>
      </c>
    </row>
    <row r="9" spans="1:3" ht="15.75" x14ac:dyDescent="0.3">
      <c r="A9" s="741" t="s">
        <v>507</v>
      </c>
      <c r="B9" s="741"/>
      <c r="C9" s="741"/>
    </row>
    <row r="10" spans="1:3" ht="27.75" customHeight="1" x14ac:dyDescent="0.2">
      <c r="A10" s="285" t="s">
        <v>508</v>
      </c>
      <c r="B10" s="286" t="s">
        <v>509</v>
      </c>
      <c r="C10" s="291" t="s">
        <v>518</v>
      </c>
    </row>
    <row r="11" spans="1:3" ht="38.25" customHeight="1" x14ac:dyDescent="0.25">
      <c r="A11" s="285" t="s">
        <v>508</v>
      </c>
      <c r="B11" s="284" t="s">
        <v>510</v>
      </c>
      <c r="C11" s="293" t="s">
        <v>522</v>
      </c>
    </row>
    <row r="12" spans="1:3" ht="38.25" customHeight="1" x14ac:dyDescent="0.25">
      <c r="A12" s="285" t="s">
        <v>508</v>
      </c>
      <c r="B12" s="284" t="s">
        <v>525</v>
      </c>
      <c r="C12" s="293" t="s">
        <v>526</v>
      </c>
    </row>
    <row r="13" spans="1:3" ht="48.75" customHeight="1" x14ac:dyDescent="0.25">
      <c r="A13" s="287" t="s">
        <v>508</v>
      </c>
      <c r="B13" s="287" t="s">
        <v>523</v>
      </c>
      <c r="C13" s="292" t="s">
        <v>524</v>
      </c>
    </row>
    <row r="14" spans="1:3" ht="13.5" x14ac:dyDescent="0.25">
      <c r="A14" s="50"/>
      <c r="B14" s="50"/>
      <c r="C14" s="50"/>
    </row>
    <row r="15" spans="1:3" ht="50.25" customHeight="1" x14ac:dyDescent="0.2">
      <c r="A15" s="736" t="s">
        <v>519</v>
      </c>
      <c r="B15" s="737"/>
      <c r="C15" s="737"/>
    </row>
    <row r="16" spans="1:3" ht="26.25" customHeight="1" x14ac:dyDescent="0.2">
      <c r="A16" s="738" t="s">
        <v>520</v>
      </c>
      <c r="B16" s="739"/>
      <c r="C16" s="739"/>
    </row>
    <row r="17" spans="1:3" ht="13.5" x14ac:dyDescent="0.25">
      <c r="A17" s="50"/>
      <c r="B17" s="50"/>
      <c r="C17" s="50"/>
    </row>
  </sheetData>
  <mergeCells count="7">
    <mergeCell ref="B3:C3"/>
    <mergeCell ref="A15:C15"/>
    <mergeCell ref="A16:C16"/>
    <mergeCell ref="A4:C4"/>
    <mergeCell ref="A7:C7"/>
    <mergeCell ref="A9:C9"/>
    <mergeCell ref="A5:C5"/>
  </mergeCells>
  <pageMargins left="0.7" right="0.7" top="0.75" bottom="0.75" header="0.3" footer="0.3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30"/>
  <sheetViews>
    <sheetView workbookViewId="0">
      <selection activeCell="B2" sqref="B2:D2"/>
    </sheetView>
  </sheetViews>
  <sheetFormatPr defaultRowHeight="12.75" x14ac:dyDescent="0.2"/>
  <cols>
    <col min="1" max="1" width="14" customWidth="1"/>
    <col min="2" max="2" width="31.85546875" customWidth="1"/>
    <col min="3" max="3" width="54.42578125" customWidth="1"/>
  </cols>
  <sheetData>
    <row r="1" spans="1:3" ht="14.25" customHeight="1" x14ac:dyDescent="0.3">
      <c r="A1" s="51"/>
      <c r="B1" s="55"/>
      <c r="C1" s="128" t="s">
        <v>450</v>
      </c>
    </row>
    <row r="2" spans="1:3" ht="30.75" x14ac:dyDescent="0.3">
      <c r="A2" s="51"/>
      <c r="B2" s="56"/>
      <c r="C2" s="129" t="s">
        <v>570</v>
      </c>
    </row>
    <row r="3" spans="1:3" ht="28.5" customHeight="1" x14ac:dyDescent="0.3">
      <c r="A3" s="51"/>
      <c r="B3" s="56"/>
      <c r="C3" s="454" t="s">
        <v>589</v>
      </c>
    </row>
    <row r="4" spans="1:3" ht="33.75" customHeight="1" x14ac:dyDescent="0.3">
      <c r="A4" s="746" t="s">
        <v>71</v>
      </c>
      <c r="B4" s="746"/>
      <c r="C4" s="746"/>
    </row>
    <row r="5" spans="1:3" ht="15" customHeight="1" thickBot="1" x14ac:dyDescent="0.35">
      <c r="A5" s="723"/>
      <c r="B5" s="723"/>
      <c r="C5" s="723"/>
    </row>
    <row r="6" spans="1:3" ht="68.25" customHeight="1" thickBot="1" x14ac:dyDescent="0.25">
      <c r="A6" s="308" t="s">
        <v>504</v>
      </c>
      <c r="B6" s="308" t="s">
        <v>72</v>
      </c>
      <c r="C6" s="542" t="s">
        <v>73</v>
      </c>
    </row>
    <row r="7" spans="1:3" ht="29.45" customHeight="1" thickBot="1" x14ac:dyDescent="0.35">
      <c r="A7" s="743" t="s">
        <v>143</v>
      </c>
      <c r="B7" s="744"/>
      <c r="C7" s="745"/>
    </row>
    <row r="8" spans="1:3" ht="93" hidden="1" customHeight="1" x14ac:dyDescent="0.25">
      <c r="A8" s="64" t="s">
        <v>6</v>
      </c>
      <c r="B8" s="65" t="s">
        <v>217</v>
      </c>
      <c r="C8" s="66" t="s">
        <v>44</v>
      </c>
    </row>
    <row r="9" spans="1:3" ht="1.5" hidden="1" customHeight="1" thickBot="1" x14ac:dyDescent="0.25">
      <c r="A9" s="67" t="s">
        <v>6</v>
      </c>
      <c r="B9" s="68" t="s">
        <v>2</v>
      </c>
      <c r="C9" s="69" t="s">
        <v>7</v>
      </c>
    </row>
    <row r="10" spans="1:3" ht="30.75" customHeight="1" x14ac:dyDescent="0.2">
      <c r="A10" s="70" t="s">
        <v>74</v>
      </c>
      <c r="B10" s="65" t="s">
        <v>294</v>
      </c>
      <c r="C10" s="71" t="s">
        <v>630</v>
      </c>
    </row>
    <row r="11" spans="1:3" ht="45" x14ac:dyDescent="0.2">
      <c r="A11" s="59" t="s">
        <v>195</v>
      </c>
      <c r="B11" s="60" t="s">
        <v>139</v>
      </c>
      <c r="C11" s="61" t="s">
        <v>627</v>
      </c>
    </row>
    <row r="12" spans="1:3" ht="45" x14ac:dyDescent="0.2">
      <c r="A12" s="59" t="s">
        <v>195</v>
      </c>
      <c r="B12" s="60" t="s">
        <v>140</v>
      </c>
      <c r="C12" s="61" t="s">
        <v>632</v>
      </c>
    </row>
    <row r="13" spans="1:3" ht="60" x14ac:dyDescent="0.2">
      <c r="A13" s="59" t="s">
        <v>195</v>
      </c>
      <c r="B13" s="60" t="s">
        <v>141</v>
      </c>
      <c r="C13" s="61" t="s">
        <v>631</v>
      </c>
    </row>
    <row r="14" spans="1:3" ht="60.75" thickBot="1" x14ac:dyDescent="0.25">
      <c r="A14" s="62" t="s">
        <v>195</v>
      </c>
      <c r="B14" s="72" t="s">
        <v>142</v>
      </c>
      <c r="C14" s="73" t="s">
        <v>625</v>
      </c>
    </row>
    <row r="15" spans="1:3" x14ac:dyDescent="0.2">
      <c r="A15" s="22"/>
      <c r="B15" s="24"/>
      <c r="C15" s="25"/>
    </row>
    <row r="16" spans="1:3" x14ac:dyDescent="0.2">
      <c r="A16" s="22"/>
      <c r="B16" s="24"/>
      <c r="C16" s="25"/>
    </row>
    <row r="17" spans="1:3" ht="89.25" customHeight="1" x14ac:dyDescent="0.2">
      <c r="A17" s="22"/>
      <c r="B17" s="24"/>
      <c r="C17" s="25"/>
    </row>
    <row r="18" spans="1:3" ht="79.5" customHeight="1" x14ac:dyDescent="0.2">
      <c r="A18" s="22"/>
      <c r="B18" s="24"/>
      <c r="C18" s="25"/>
    </row>
    <row r="19" spans="1:3" ht="93" customHeight="1" x14ac:dyDescent="0.2">
      <c r="A19" s="22"/>
      <c r="B19" s="24"/>
      <c r="C19" s="25"/>
    </row>
    <row r="20" spans="1:3" x14ac:dyDescent="0.2">
      <c r="A20" s="22"/>
      <c r="B20" s="24"/>
      <c r="C20" s="25"/>
    </row>
    <row r="21" spans="1:3" x14ac:dyDescent="0.2">
      <c r="A21" s="22"/>
      <c r="B21" s="24"/>
      <c r="C21" s="25"/>
    </row>
    <row r="22" spans="1:3" ht="95.25" customHeight="1" x14ac:dyDescent="0.2">
      <c r="A22" s="22"/>
      <c r="B22" s="24"/>
      <c r="C22" s="25"/>
    </row>
    <row r="23" spans="1:3" ht="33.75" customHeight="1" x14ac:dyDescent="0.2">
      <c r="A23" s="22"/>
      <c r="B23" s="24"/>
      <c r="C23" s="23"/>
    </row>
    <row r="24" spans="1:3" ht="38.25" hidden="1" customHeight="1" x14ac:dyDescent="0.2">
      <c r="A24" s="22"/>
      <c r="B24" s="24"/>
      <c r="C24" s="25"/>
    </row>
    <row r="25" spans="1:3" ht="40.5" customHeight="1" x14ac:dyDescent="0.2">
      <c r="A25" s="22"/>
      <c r="B25" s="24"/>
      <c r="C25" s="25"/>
    </row>
    <row r="26" spans="1:3" ht="24" customHeight="1" x14ac:dyDescent="0.2">
      <c r="A26" s="22"/>
      <c r="B26" s="26"/>
      <c r="C26" s="27"/>
    </row>
    <row r="27" spans="1:3" ht="26.25" customHeight="1" x14ac:dyDescent="0.2">
      <c r="A27" s="742"/>
      <c r="B27" s="742"/>
      <c r="C27" s="742"/>
    </row>
    <row r="28" spans="1:3" ht="50.25" customHeight="1" x14ac:dyDescent="0.2">
      <c r="A28" s="22"/>
      <c r="B28" s="24"/>
      <c r="C28" s="25"/>
    </row>
    <row r="29" spans="1:3" hidden="1" x14ac:dyDescent="0.2">
      <c r="A29" s="22"/>
      <c r="B29" s="24"/>
      <c r="C29" s="25"/>
    </row>
    <row r="30" spans="1:3" x14ac:dyDescent="0.2">
      <c r="A30" s="22"/>
      <c r="B30" s="24"/>
      <c r="C30" s="25"/>
    </row>
  </sheetData>
  <mergeCells count="4">
    <mergeCell ref="A27:C27"/>
    <mergeCell ref="A7:C7"/>
    <mergeCell ref="A4:C4"/>
    <mergeCell ref="A5:C5"/>
  </mergeCells>
  <phoneticPr fontId="3" type="noConversion"/>
  <pageMargins left="0.75" right="0.75" top="1" bottom="1" header="0.5" footer="0.5"/>
  <pageSetup paperSize="9"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N45"/>
  <sheetViews>
    <sheetView zoomScale="80" zoomScaleNormal="80" workbookViewId="0">
      <selection activeCell="A6" sqref="A6:D6"/>
    </sheetView>
  </sheetViews>
  <sheetFormatPr defaultRowHeight="12.75" x14ac:dyDescent="0.2"/>
  <cols>
    <col min="1" max="1" width="82.85546875" customWidth="1"/>
    <col min="2" max="2" width="8.85546875" customWidth="1"/>
    <col min="3" max="3" width="7.85546875" customWidth="1"/>
    <col min="4" max="4" width="28.7109375" customWidth="1"/>
  </cols>
  <sheetData>
    <row r="1" spans="1:14" ht="14.25" customHeight="1" x14ac:dyDescent="0.25">
      <c r="A1" s="51"/>
      <c r="B1" s="720" t="s">
        <v>513</v>
      </c>
      <c r="C1" s="726"/>
      <c r="D1" s="726"/>
    </row>
    <row r="2" spans="1:14" ht="26.45" customHeight="1" x14ac:dyDescent="0.25">
      <c r="A2" s="51"/>
      <c r="B2" s="721" t="s">
        <v>419</v>
      </c>
      <c r="C2" s="727"/>
      <c r="D2" s="727"/>
    </row>
    <row r="3" spans="1:14" ht="18" customHeight="1" x14ac:dyDescent="0.2">
      <c r="A3" s="749" t="s">
        <v>701</v>
      </c>
      <c r="B3" s="749"/>
      <c r="C3" s="749"/>
      <c r="D3" s="749"/>
      <c r="E3" s="19"/>
    </row>
    <row r="4" spans="1:14" ht="18" customHeight="1" x14ac:dyDescent="0.2">
      <c r="A4" s="417"/>
      <c r="B4" s="417"/>
      <c r="C4" s="417"/>
      <c r="D4" s="417"/>
      <c r="E4" s="19"/>
    </row>
    <row r="5" spans="1:14" ht="15.75" x14ac:dyDescent="0.3">
      <c r="A5" s="747" t="s">
        <v>93</v>
      </c>
      <c r="B5" s="747"/>
      <c r="C5" s="747"/>
      <c r="D5" s="747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15.75" x14ac:dyDescent="0.3">
      <c r="A6" s="747" t="s">
        <v>94</v>
      </c>
      <c r="B6" s="747"/>
      <c r="C6" s="747"/>
      <c r="D6" s="747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x14ac:dyDescent="0.3">
      <c r="A7" s="747" t="s">
        <v>704</v>
      </c>
      <c r="B7" s="747"/>
      <c r="C7" s="747"/>
      <c r="D7" s="747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15.75" thickBot="1" x14ac:dyDescent="0.3">
      <c r="A8" s="51"/>
      <c r="B8" s="51"/>
      <c r="C8" s="748" t="s">
        <v>354</v>
      </c>
      <c r="D8" s="748"/>
    </row>
    <row r="9" spans="1:14" ht="24" customHeight="1" thickBot="1" x14ac:dyDescent="0.25">
      <c r="A9" s="139" t="s">
        <v>159</v>
      </c>
      <c r="B9" s="140" t="s">
        <v>160</v>
      </c>
      <c r="C9" s="140" t="s">
        <v>95</v>
      </c>
      <c r="D9" s="607" t="s">
        <v>151</v>
      </c>
    </row>
    <row r="10" spans="1:14" ht="21.75" customHeight="1" x14ac:dyDescent="0.2">
      <c r="A10" s="309" t="s">
        <v>161</v>
      </c>
      <c r="B10" s="132" t="s">
        <v>162</v>
      </c>
      <c r="C10" s="132"/>
      <c r="D10" s="200">
        <f>SUM(D11:D16)</f>
        <v>21608.7</v>
      </c>
      <c r="H10" t="s">
        <v>10</v>
      </c>
    </row>
    <row r="11" spans="1:14" ht="39.75" customHeight="1" x14ac:dyDescent="0.2">
      <c r="A11" s="183" t="s">
        <v>420</v>
      </c>
      <c r="B11" s="133" t="s">
        <v>162</v>
      </c>
      <c r="C11" s="133" t="s">
        <v>178</v>
      </c>
      <c r="D11" s="195">
        <f>'прил 5'!F17</f>
        <v>3036</v>
      </c>
    </row>
    <row r="12" spans="1:14" ht="47.25" x14ac:dyDescent="0.2">
      <c r="A12" s="183" t="s">
        <v>24</v>
      </c>
      <c r="B12" s="133" t="s">
        <v>162</v>
      </c>
      <c r="C12" s="133" t="s">
        <v>187</v>
      </c>
      <c r="D12" s="195">
        <f>'прил 5'!F26</f>
        <v>1</v>
      </c>
    </row>
    <row r="13" spans="1:14" ht="48" customHeight="1" x14ac:dyDescent="0.2">
      <c r="A13" s="183" t="s">
        <v>421</v>
      </c>
      <c r="B13" s="133" t="s">
        <v>162</v>
      </c>
      <c r="C13" s="133" t="s">
        <v>163</v>
      </c>
      <c r="D13" s="195">
        <f>'прил 5'!F34</f>
        <v>12812.6</v>
      </c>
    </row>
    <row r="14" spans="1:14" ht="15.75" hidden="1" x14ac:dyDescent="0.2">
      <c r="A14" s="681" t="s">
        <v>183</v>
      </c>
      <c r="B14" s="365" t="s">
        <v>162</v>
      </c>
      <c r="C14" s="365" t="s">
        <v>184</v>
      </c>
      <c r="D14" s="690">
        <f>'прил 5'!F61</f>
        <v>0</v>
      </c>
    </row>
    <row r="15" spans="1:14" ht="15.75" x14ac:dyDescent="0.2">
      <c r="A15" s="183" t="s">
        <v>186</v>
      </c>
      <c r="B15" s="133" t="s">
        <v>162</v>
      </c>
      <c r="C15" s="133" t="s">
        <v>171</v>
      </c>
      <c r="D15" s="195">
        <f>'прил 5'!F68</f>
        <v>100</v>
      </c>
    </row>
    <row r="16" spans="1:14" ht="15.75" x14ac:dyDescent="0.2">
      <c r="A16" s="183" t="s">
        <v>403</v>
      </c>
      <c r="B16" s="133" t="s">
        <v>162</v>
      </c>
      <c r="C16" s="133" t="s">
        <v>133</v>
      </c>
      <c r="D16" s="195">
        <f>'прил 5'!F75</f>
        <v>5659.1</v>
      </c>
    </row>
    <row r="17" spans="1:4" ht="15.75" x14ac:dyDescent="0.2">
      <c r="A17" s="182" t="s">
        <v>198</v>
      </c>
      <c r="B17" s="133" t="s">
        <v>178</v>
      </c>
      <c r="C17" s="133"/>
      <c r="D17" s="195">
        <f>'прил 5'!F95</f>
        <v>434.2</v>
      </c>
    </row>
    <row r="18" spans="1:4" ht="15.75" x14ac:dyDescent="0.2">
      <c r="A18" s="183" t="s">
        <v>196</v>
      </c>
      <c r="B18" s="133" t="s">
        <v>178</v>
      </c>
      <c r="C18" s="133" t="s">
        <v>187</v>
      </c>
      <c r="D18" s="195">
        <f>D17</f>
        <v>434.2</v>
      </c>
    </row>
    <row r="19" spans="1:4" ht="15.75" x14ac:dyDescent="0.2">
      <c r="A19" s="183" t="s">
        <v>593</v>
      </c>
      <c r="B19" s="133" t="s">
        <v>187</v>
      </c>
      <c r="C19" s="133"/>
      <c r="D19" s="195">
        <f>D20</f>
        <v>678.6</v>
      </c>
    </row>
    <row r="20" spans="1:4" ht="15.75" x14ac:dyDescent="0.2">
      <c r="A20" s="183" t="s">
        <v>62</v>
      </c>
      <c r="B20" s="133" t="s">
        <v>187</v>
      </c>
      <c r="C20" s="133" t="s">
        <v>170</v>
      </c>
      <c r="D20" s="195">
        <f>'прил 5'!F107</f>
        <v>678.6</v>
      </c>
    </row>
    <row r="21" spans="1:4" ht="15.75" x14ac:dyDescent="0.2">
      <c r="A21" s="182" t="s">
        <v>60</v>
      </c>
      <c r="B21" s="133" t="s">
        <v>163</v>
      </c>
      <c r="C21" s="133"/>
      <c r="D21" s="195">
        <f>D23+D22</f>
        <v>3916.5</v>
      </c>
    </row>
    <row r="22" spans="1:4" ht="21.75" customHeight="1" x14ac:dyDescent="0.2">
      <c r="A22" s="183" t="s">
        <v>422</v>
      </c>
      <c r="B22" s="133" t="s">
        <v>163</v>
      </c>
      <c r="C22" s="133" t="s">
        <v>111</v>
      </c>
      <c r="D22" s="195">
        <f>'прил 5'!F120</f>
        <v>3816.5</v>
      </c>
    </row>
    <row r="23" spans="1:4" ht="15.75" x14ac:dyDescent="0.2">
      <c r="A23" s="183" t="s">
        <v>59</v>
      </c>
      <c r="B23" s="133" t="s">
        <v>163</v>
      </c>
      <c r="C23" s="133" t="s">
        <v>185</v>
      </c>
      <c r="D23" s="195">
        <f>'прил 5'!F132</f>
        <v>100</v>
      </c>
    </row>
    <row r="24" spans="1:4" ht="15.75" x14ac:dyDescent="0.2">
      <c r="A24" s="182" t="s">
        <v>164</v>
      </c>
      <c r="B24" s="133" t="s">
        <v>165</v>
      </c>
      <c r="C24" s="133"/>
      <c r="D24" s="195">
        <f>D25+D27+D26</f>
        <v>4564.3999999999996</v>
      </c>
    </row>
    <row r="25" spans="1:4" ht="15.75" hidden="1" x14ac:dyDescent="0.2">
      <c r="A25" s="188" t="s">
        <v>188</v>
      </c>
      <c r="B25" s="137" t="s">
        <v>165</v>
      </c>
      <c r="C25" s="137" t="s">
        <v>162</v>
      </c>
      <c r="D25" s="195"/>
    </row>
    <row r="26" spans="1:4" ht="15.75" hidden="1" x14ac:dyDescent="0.2">
      <c r="A26" s="188" t="s">
        <v>189</v>
      </c>
      <c r="B26" s="137" t="s">
        <v>165</v>
      </c>
      <c r="C26" s="137" t="s">
        <v>178</v>
      </c>
      <c r="D26" s="195"/>
    </row>
    <row r="27" spans="1:4" ht="15.75" x14ac:dyDescent="0.2">
      <c r="A27" s="182" t="s">
        <v>210</v>
      </c>
      <c r="B27" s="133" t="s">
        <v>165</v>
      </c>
      <c r="C27" s="133" t="s">
        <v>187</v>
      </c>
      <c r="D27" s="195">
        <f>'прил 5'!F147</f>
        <v>4564.3999999999996</v>
      </c>
    </row>
    <row r="28" spans="1:4" ht="15.75" hidden="1" x14ac:dyDescent="0.2">
      <c r="A28" s="691" t="s">
        <v>611</v>
      </c>
      <c r="B28" s="365" t="s">
        <v>613</v>
      </c>
      <c r="C28" s="365"/>
      <c r="D28" s="690">
        <f>D29</f>
        <v>0</v>
      </c>
    </row>
    <row r="29" spans="1:4" ht="15.75" hidden="1" x14ac:dyDescent="0.2">
      <c r="A29" s="691" t="s">
        <v>612</v>
      </c>
      <c r="B29" s="365" t="s">
        <v>613</v>
      </c>
      <c r="C29" s="365" t="s">
        <v>165</v>
      </c>
      <c r="D29" s="690">
        <f>'прил 5'!F188</f>
        <v>0</v>
      </c>
    </row>
    <row r="30" spans="1:4" ht="15.75" x14ac:dyDescent="0.2">
      <c r="A30" s="135" t="s">
        <v>643</v>
      </c>
      <c r="B30" s="133" t="s">
        <v>184</v>
      </c>
      <c r="C30" s="133"/>
      <c r="D30" s="195">
        <f>SUM(D31:D32)</f>
        <v>10</v>
      </c>
    </row>
    <row r="31" spans="1:4" ht="15.75" hidden="1" x14ac:dyDescent="0.3">
      <c r="A31" s="689" t="s">
        <v>646</v>
      </c>
      <c r="B31" s="365" t="s">
        <v>184</v>
      </c>
      <c r="C31" s="365" t="s">
        <v>163</v>
      </c>
      <c r="D31" s="690">
        <f>'прил 5'!F199</f>
        <v>0</v>
      </c>
    </row>
    <row r="32" spans="1:4" ht="31.5" x14ac:dyDescent="0.3">
      <c r="A32" s="48" t="s">
        <v>648</v>
      </c>
      <c r="B32" s="133" t="s">
        <v>184</v>
      </c>
      <c r="C32" s="133" t="s">
        <v>165</v>
      </c>
      <c r="D32" s="195">
        <f>'прил 5'!F206</f>
        <v>10</v>
      </c>
    </row>
    <row r="33" spans="1:4" ht="15.75" x14ac:dyDescent="0.2">
      <c r="A33" s="182" t="s">
        <v>166</v>
      </c>
      <c r="B33" s="133" t="s">
        <v>167</v>
      </c>
      <c r="C33" s="133"/>
      <c r="D33" s="195">
        <f>D34</f>
        <v>12184.6</v>
      </c>
    </row>
    <row r="34" spans="1:4" ht="15.75" x14ac:dyDescent="0.2">
      <c r="A34" s="183" t="s">
        <v>190</v>
      </c>
      <c r="B34" s="133" t="s">
        <v>167</v>
      </c>
      <c r="C34" s="133" t="s">
        <v>162</v>
      </c>
      <c r="D34" s="195">
        <f>'прил 5'!F208</f>
        <v>12184.6</v>
      </c>
    </row>
    <row r="35" spans="1:4" ht="15.75" x14ac:dyDescent="0.2">
      <c r="A35" s="182" t="s">
        <v>169</v>
      </c>
      <c r="B35" s="133" t="s">
        <v>170</v>
      </c>
      <c r="C35" s="133"/>
      <c r="D35" s="195">
        <f>D36</f>
        <v>708.2</v>
      </c>
    </row>
    <row r="36" spans="1:4" ht="15.75" x14ac:dyDescent="0.2">
      <c r="A36" s="183" t="s">
        <v>92</v>
      </c>
      <c r="B36" s="133" t="s">
        <v>170</v>
      </c>
      <c r="C36" s="133" t="s">
        <v>162</v>
      </c>
      <c r="D36" s="195">
        <f>'прил 5'!F236</f>
        <v>708.2</v>
      </c>
    </row>
    <row r="37" spans="1:4" ht="15.75" x14ac:dyDescent="0.2">
      <c r="A37" s="183" t="s">
        <v>134</v>
      </c>
      <c r="B37" s="133" t="s">
        <v>133</v>
      </c>
      <c r="C37" s="133"/>
      <c r="D37" s="195">
        <f>D38</f>
        <v>44.3</v>
      </c>
    </row>
    <row r="38" spans="1:4" ht="21" customHeight="1" x14ac:dyDescent="0.2">
      <c r="A38" s="188" t="s">
        <v>135</v>
      </c>
      <c r="B38" s="133" t="s">
        <v>133</v>
      </c>
      <c r="C38" s="133" t="s">
        <v>162</v>
      </c>
      <c r="D38" s="195">
        <f>'прил 5'!F244</f>
        <v>44.3</v>
      </c>
    </row>
    <row r="39" spans="1:4" ht="37.5" customHeight="1" x14ac:dyDescent="0.2">
      <c r="A39" s="183" t="s">
        <v>423</v>
      </c>
      <c r="B39" s="133" t="s">
        <v>9</v>
      </c>
      <c r="C39" s="60"/>
      <c r="D39" s="195">
        <f>D40</f>
        <v>258.60000000000002</v>
      </c>
    </row>
    <row r="40" spans="1:4" ht="18.75" customHeight="1" thickBot="1" x14ac:dyDescent="0.25">
      <c r="A40" s="310" t="s">
        <v>424</v>
      </c>
      <c r="B40" s="144" t="s">
        <v>9</v>
      </c>
      <c r="C40" s="144" t="s">
        <v>187</v>
      </c>
      <c r="D40" s="201">
        <f>'прил 5'!F253</f>
        <v>258.60000000000002</v>
      </c>
    </row>
    <row r="41" spans="1:4" ht="15.75" customHeight="1" thickBot="1" x14ac:dyDescent="0.25">
      <c r="A41" s="608" t="s">
        <v>172</v>
      </c>
      <c r="B41" s="146"/>
      <c r="C41" s="146"/>
      <c r="D41" s="370">
        <f>D39+D37+D35+D33+D24+D21+D19+D17+D10+D28+D30</f>
        <v>44408.1</v>
      </c>
    </row>
    <row r="43" spans="1:4" x14ac:dyDescent="0.2">
      <c r="A43" s="19"/>
      <c r="B43" s="719"/>
      <c r="C43" s="719"/>
      <c r="D43" s="719"/>
    </row>
    <row r="44" spans="1:4" x14ac:dyDescent="0.2">
      <c r="D44" s="258"/>
    </row>
    <row r="45" spans="1:4" x14ac:dyDescent="0.2">
      <c r="D45" s="258"/>
    </row>
  </sheetData>
  <mergeCells count="8">
    <mergeCell ref="B1:D1"/>
    <mergeCell ref="B2:D2"/>
    <mergeCell ref="B43:D43"/>
    <mergeCell ref="A5:D5"/>
    <mergeCell ref="A7:D7"/>
    <mergeCell ref="C8:D8"/>
    <mergeCell ref="A6:D6"/>
    <mergeCell ref="A3:D3"/>
  </mergeCells>
  <phoneticPr fontId="0" type="noConversion"/>
  <pageMargins left="0.94488188976377963" right="0.74803149606299213" top="0.98425196850393704" bottom="0.98425196850393704" header="0.51181102362204722" footer="0.51181102362204722"/>
  <pageSetup paperSize="9" scale="6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80" zoomScaleNormal="80" workbookViewId="0">
      <selection activeCell="A5" sqref="A5:E5"/>
    </sheetView>
  </sheetViews>
  <sheetFormatPr defaultRowHeight="12.75" x14ac:dyDescent="0.2"/>
  <cols>
    <col min="1" max="1" width="54" customWidth="1"/>
    <col min="2" max="2" width="5.28515625" customWidth="1"/>
    <col min="3" max="3" width="5.140625" customWidth="1"/>
    <col min="4" max="4" width="14.85546875" style="377" customWidth="1"/>
    <col min="5" max="5" width="13" customWidth="1"/>
  </cols>
  <sheetData>
    <row r="1" spans="1:14" ht="15" x14ac:dyDescent="0.25">
      <c r="A1" s="51"/>
      <c r="B1" s="720" t="s">
        <v>512</v>
      </c>
      <c r="C1" s="720"/>
      <c r="D1" s="720"/>
      <c r="E1" s="726"/>
    </row>
    <row r="2" spans="1:14" ht="26.45" customHeight="1" x14ac:dyDescent="0.25">
      <c r="A2" s="128"/>
      <c r="B2" s="721" t="s">
        <v>411</v>
      </c>
      <c r="C2" s="721"/>
      <c r="D2" s="721"/>
      <c r="E2" s="726"/>
    </row>
    <row r="3" spans="1:14" ht="15.6" customHeight="1" x14ac:dyDescent="0.25">
      <c r="A3" s="721" t="s">
        <v>701</v>
      </c>
      <c r="B3" s="721"/>
      <c r="C3" s="721"/>
      <c r="D3" s="721"/>
      <c r="E3" s="721"/>
    </row>
    <row r="4" spans="1:14" ht="15" x14ac:dyDescent="0.25">
      <c r="A4" s="51"/>
      <c r="B4" s="51"/>
      <c r="C4" s="51"/>
      <c r="D4" s="220"/>
    </row>
    <row r="5" spans="1:14" ht="15.75" x14ac:dyDescent="0.3">
      <c r="A5" s="747" t="s">
        <v>93</v>
      </c>
      <c r="B5" s="747"/>
      <c r="C5" s="747"/>
      <c r="D5" s="747"/>
      <c r="E5" s="747"/>
      <c r="F5" s="5"/>
      <c r="G5" s="5"/>
      <c r="H5" s="5"/>
      <c r="I5" s="5"/>
      <c r="J5" s="5"/>
      <c r="K5" s="5"/>
      <c r="L5" s="5"/>
      <c r="M5" s="5"/>
      <c r="N5" s="5"/>
    </row>
    <row r="6" spans="1:14" ht="15.75" x14ac:dyDescent="0.3">
      <c r="A6" s="747" t="s">
        <v>94</v>
      </c>
      <c r="B6" s="747"/>
      <c r="C6" s="747"/>
      <c r="D6" s="747"/>
      <c r="E6" s="747"/>
      <c r="F6" s="5"/>
      <c r="G6" s="5"/>
      <c r="H6" s="5"/>
      <c r="I6" s="5"/>
      <c r="J6" s="5"/>
      <c r="K6" s="5"/>
      <c r="L6" s="5"/>
      <c r="M6" s="5"/>
      <c r="N6" s="5"/>
    </row>
    <row r="7" spans="1:14" ht="15.75" x14ac:dyDescent="0.3">
      <c r="A7" s="747" t="s">
        <v>707</v>
      </c>
      <c r="B7" s="747"/>
      <c r="C7" s="747"/>
      <c r="D7" s="747"/>
      <c r="E7" s="747"/>
      <c r="F7" s="5"/>
      <c r="G7" s="5"/>
      <c r="H7" s="5"/>
      <c r="I7" s="5"/>
      <c r="J7" s="5"/>
      <c r="K7" s="5"/>
      <c r="L7" s="5"/>
      <c r="M7" s="5"/>
      <c r="N7" s="5"/>
    </row>
    <row r="8" spans="1:14" ht="15.75" thickBot="1" x14ac:dyDescent="0.3">
      <c r="A8" s="51"/>
      <c r="B8" s="51"/>
      <c r="C8" s="750" t="s">
        <v>354</v>
      </c>
      <c r="D8" s="750"/>
      <c r="E8" s="750"/>
    </row>
    <row r="9" spans="1:14" ht="48.75" customHeight="1" thickBot="1" x14ac:dyDescent="0.25">
      <c r="A9" s="139" t="s">
        <v>159</v>
      </c>
      <c r="B9" s="140" t="s">
        <v>160</v>
      </c>
      <c r="C9" s="140" t="s">
        <v>95</v>
      </c>
      <c r="D9" s="375" t="s">
        <v>606</v>
      </c>
      <c r="E9" s="141" t="s">
        <v>708</v>
      </c>
    </row>
    <row r="10" spans="1:14" ht="21.75" customHeight="1" x14ac:dyDescent="0.2">
      <c r="A10" s="142" t="s">
        <v>161</v>
      </c>
      <c r="B10" s="143" t="s">
        <v>162</v>
      </c>
      <c r="C10" s="143"/>
      <c r="D10" s="435">
        <f>D11+D12+D13+D14+D15+D16</f>
        <v>22789.8</v>
      </c>
      <c r="E10" s="436">
        <f>E11+E12+E13+E14+E15+E16</f>
        <v>11777.6</v>
      </c>
      <c r="H10" t="s">
        <v>10</v>
      </c>
    </row>
    <row r="11" spans="1:14" ht="47.25" x14ac:dyDescent="0.2">
      <c r="A11" s="120" t="s">
        <v>425</v>
      </c>
      <c r="B11" s="133" t="s">
        <v>162</v>
      </c>
      <c r="C11" s="133" t="s">
        <v>178</v>
      </c>
      <c r="D11" s="560">
        <f>'прил №6'!F17</f>
        <v>3036</v>
      </c>
      <c r="E11" s="195">
        <f>'прил №6'!G17</f>
        <v>1518</v>
      </c>
    </row>
    <row r="12" spans="1:14" ht="30" hidden="1" customHeight="1" x14ac:dyDescent="0.2">
      <c r="A12" s="120" t="s">
        <v>24</v>
      </c>
      <c r="B12" s="133" t="s">
        <v>162</v>
      </c>
      <c r="C12" s="133" t="s">
        <v>187</v>
      </c>
      <c r="D12" s="560"/>
      <c r="E12" s="565"/>
    </row>
    <row r="13" spans="1:14" ht="78" customHeight="1" x14ac:dyDescent="0.2">
      <c r="A13" s="120" t="s">
        <v>426</v>
      </c>
      <c r="B13" s="133" t="s">
        <v>162</v>
      </c>
      <c r="C13" s="133" t="s">
        <v>163</v>
      </c>
      <c r="D13" s="560">
        <f>'прил №6'!F26</f>
        <v>15087.7</v>
      </c>
      <c r="E13" s="195">
        <f>'прил №6'!G26</f>
        <v>6344.1</v>
      </c>
    </row>
    <row r="14" spans="1:14" ht="30" hidden="1" customHeight="1" x14ac:dyDescent="0.2">
      <c r="A14" s="120" t="s">
        <v>183</v>
      </c>
      <c r="B14" s="133" t="s">
        <v>162</v>
      </c>
      <c r="C14" s="133" t="s">
        <v>184</v>
      </c>
      <c r="D14" s="560">
        <f>'прил №6'!F50</f>
        <v>0</v>
      </c>
      <c r="E14" s="195">
        <v>0</v>
      </c>
    </row>
    <row r="15" spans="1:14" ht="16.5" customHeight="1" x14ac:dyDescent="0.2">
      <c r="A15" s="120" t="s">
        <v>186</v>
      </c>
      <c r="B15" s="133" t="s">
        <v>162</v>
      </c>
      <c r="C15" s="133" t="s">
        <v>171</v>
      </c>
      <c r="D15" s="560">
        <f>'прил №6'!F56</f>
        <v>100</v>
      </c>
      <c r="E15" s="195">
        <f>'прил №6'!G56</f>
        <v>100</v>
      </c>
    </row>
    <row r="16" spans="1:14" ht="16.5" customHeight="1" x14ac:dyDescent="0.2">
      <c r="A16" s="120" t="s">
        <v>403</v>
      </c>
      <c r="B16" s="133" t="s">
        <v>162</v>
      </c>
      <c r="C16" s="133" t="s">
        <v>133</v>
      </c>
      <c r="D16" s="560">
        <f>'прил №6'!F63</f>
        <v>4566.1000000000004</v>
      </c>
      <c r="E16" s="195">
        <f>'прил №6'!G63</f>
        <v>3815.5</v>
      </c>
    </row>
    <row r="17" spans="1:5" ht="15.75" customHeight="1" x14ac:dyDescent="0.2">
      <c r="A17" s="134" t="s">
        <v>198</v>
      </c>
      <c r="B17" s="133" t="s">
        <v>178</v>
      </c>
      <c r="C17" s="133"/>
      <c r="D17" s="560">
        <f>D18</f>
        <v>454.9</v>
      </c>
      <c r="E17" s="195">
        <f>E18</f>
        <v>471.8</v>
      </c>
    </row>
    <row r="18" spans="1:5" ht="20.25" customHeight="1" x14ac:dyDescent="0.2">
      <c r="A18" s="120" t="s">
        <v>196</v>
      </c>
      <c r="B18" s="133" t="s">
        <v>178</v>
      </c>
      <c r="C18" s="133" t="s">
        <v>187</v>
      </c>
      <c r="D18" s="560">
        <f>'прил №6'!F81</f>
        <v>454.9</v>
      </c>
      <c r="E18" s="195">
        <f>'прил №6'!G81</f>
        <v>471.8</v>
      </c>
    </row>
    <row r="19" spans="1:5" ht="36" hidden="1" customHeight="1" x14ac:dyDescent="0.2">
      <c r="A19" s="120" t="s">
        <v>63</v>
      </c>
      <c r="B19" s="133" t="s">
        <v>187</v>
      </c>
      <c r="C19" s="133"/>
      <c r="D19" s="560">
        <f>D20</f>
        <v>0</v>
      </c>
      <c r="E19" s="195">
        <f>E20</f>
        <v>0</v>
      </c>
    </row>
    <row r="20" spans="1:5" ht="16.5" customHeight="1" x14ac:dyDescent="0.2">
      <c r="A20" s="135" t="s">
        <v>62</v>
      </c>
      <c r="B20" s="133" t="s">
        <v>187</v>
      </c>
      <c r="C20" s="133" t="s">
        <v>170</v>
      </c>
      <c r="D20" s="560">
        <f>'прил №6'!F93</f>
        <v>0</v>
      </c>
      <c r="E20" s="195">
        <f>'прил №6'!G93</f>
        <v>0</v>
      </c>
    </row>
    <row r="21" spans="1:5" ht="18.75" customHeight="1" x14ac:dyDescent="0.2">
      <c r="A21" s="134" t="s">
        <v>60</v>
      </c>
      <c r="B21" s="133" t="s">
        <v>163</v>
      </c>
      <c r="C21" s="133"/>
      <c r="D21" s="560">
        <f>D23+D22</f>
        <v>4474.3999999999996</v>
      </c>
      <c r="E21" s="195">
        <f>E23+E22</f>
        <v>4531.8999999999996</v>
      </c>
    </row>
    <row r="22" spans="1:5" ht="15.75" customHeight="1" x14ac:dyDescent="0.2">
      <c r="A22" s="135" t="s">
        <v>138</v>
      </c>
      <c r="B22" s="133" t="s">
        <v>163</v>
      </c>
      <c r="C22" s="133" t="s">
        <v>111</v>
      </c>
      <c r="D22" s="560">
        <f>'прил №6'!F101</f>
        <v>4424.3999999999996</v>
      </c>
      <c r="E22" s="195">
        <f>'прил №6'!G101</f>
        <v>4481.8999999999996</v>
      </c>
    </row>
    <row r="23" spans="1:5" ht="28.9" customHeight="1" x14ac:dyDescent="0.2">
      <c r="A23" s="135" t="s">
        <v>59</v>
      </c>
      <c r="B23" s="133" t="s">
        <v>163</v>
      </c>
      <c r="C23" s="133" t="s">
        <v>185</v>
      </c>
      <c r="D23" s="560">
        <f>'прил №6'!F113</f>
        <v>50</v>
      </c>
      <c r="E23" s="195">
        <f>'прил №6'!G113</f>
        <v>50</v>
      </c>
    </row>
    <row r="24" spans="1:5" ht="18.75" customHeight="1" x14ac:dyDescent="0.2">
      <c r="A24" s="134" t="s">
        <v>164</v>
      </c>
      <c r="B24" s="133" t="s">
        <v>165</v>
      </c>
      <c r="C24" s="133"/>
      <c r="D24" s="560">
        <f>D25+D27+D26</f>
        <v>3129.2</v>
      </c>
      <c r="E24" s="195">
        <f>E25+E27+E26</f>
        <v>3285.1</v>
      </c>
    </row>
    <row r="25" spans="1:5" ht="17.25" hidden="1" customHeight="1" x14ac:dyDescent="0.2">
      <c r="A25" s="136" t="s">
        <v>188</v>
      </c>
      <c r="B25" s="137" t="s">
        <v>165</v>
      </c>
      <c r="C25" s="137" t="s">
        <v>162</v>
      </c>
      <c r="D25" s="560"/>
      <c r="E25" s="565"/>
    </row>
    <row r="26" spans="1:5" ht="15.75" hidden="1" customHeight="1" x14ac:dyDescent="0.2">
      <c r="A26" s="136" t="s">
        <v>189</v>
      </c>
      <c r="B26" s="137" t="s">
        <v>165</v>
      </c>
      <c r="C26" s="137" t="s">
        <v>178</v>
      </c>
      <c r="D26" s="560"/>
      <c r="E26" s="565"/>
    </row>
    <row r="27" spans="1:5" ht="18" customHeight="1" x14ac:dyDescent="0.2">
      <c r="A27" s="134" t="s">
        <v>210</v>
      </c>
      <c r="B27" s="133" t="s">
        <v>165</v>
      </c>
      <c r="C27" s="133" t="s">
        <v>187</v>
      </c>
      <c r="D27" s="560">
        <f>'прил №6'!F128</f>
        <v>3129.2</v>
      </c>
      <c r="E27" s="195">
        <f>'прил №6'!G128</f>
        <v>3285.1</v>
      </c>
    </row>
    <row r="28" spans="1:5" ht="17.25" customHeight="1" x14ac:dyDescent="0.2">
      <c r="A28" s="134" t="s">
        <v>166</v>
      </c>
      <c r="B28" s="133" t="s">
        <v>167</v>
      </c>
      <c r="C28" s="133"/>
      <c r="D28" s="560">
        <f>D29</f>
        <v>11154</v>
      </c>
      <c r="E28" s="195">
        <f>E29</f>
        <v>8514.2000000000007</v>
      </c>
    </row>
    <row r="29" spans="1:5" ht="17.25" customHeight="1" x14ac:dyDescent="0.2">
      <c r="A29" s="120" t="s">
        <v>190</v>
      </c>
      <c r="B29" s="133" t="s">
        <v>167</v>
      </c>
      <c r="C29" s="133" t="s">
        <v>162</v>
      </c>
      <c r="D29" s="560">
        <f>'прил №6'!F158</f>
        <v>11154</v>
      </c>
      <c r="E29" s="195">
        <f>'прил №6'!G158</f>
        <v>8514.2000000000007</v>
      </c>
    </row>
    <row r="30" spans="1:5" ht="15.75" customHeight="1" x14ac:dyDescent="0.2">
      <c r="A30" s="134" t="s">
        <v>169</v>
      </c>
      <c r="B30" s="133" t="s">
        <v>170</v>
      </c>
      <c r="C30" s="133"/>
      <c r="D30" s="560">
        <f>D31</f>
        <v>736.5</v>
      </c>
      <c r="E30" s="195">
        <f>E31</f>
        <v>766</v>
      </c>
    </row>
    <row r="31" spans="1:5" ht="19.5" customHeight="1" x14ac:dyDescent="0.2">
      <c r="A31" s="120" t="s">
        <v>92</v>
      </c>
      <c r="B31" s="133" t="s">
        <v>170</v>
      </c>
      <c r="C31" s="133" t="s">
        <v>162</v>
      </c>
      <c r="D31" s="560">
        <f>'прил №6'!F185</f>
        <v>736.5</v>
      </c>
      <c r="E31" s="195">
        <f>'прил №6'!G185</f>
        <v>766</v>
      </c>
    </row>
    <row r="32" spans="1:5" ht="29.25" customHeight="1" x14ac:dyDescent="0.2">
      <c r="A32" s="120" t="s">
        <v>134</v>
      </c>
      <c r="B32" s="133" t="s">
        <v>133</v>
      </c>
      <c r="C32" s="133"/>
      <c r="D32" s="560">
        <f>D33</f>
        <v>24.3</v>
      </c>
      <c r="E32" s="195">
        <f>E33</f>
        <v>6.6</v>
      </c>
    </row>
    <row r="33" spans="1:5" ht="32.25" customHeight="1" thickBot="1" x14ac:dyDescent="0.25">
      <c r="A33" s="136" t="s">
        <v>135</v>
      </c>
      <c r="B33" s="133" t="s">
        <v>133</v>
      </c>
      <c r="C33" s="133" t="s">
        <v>162</v>
      </c>
      <c r="D33" s="560">
        <f>'прил №6'!F192</f>
        <v>24.3</v>
      </c>
      <c r="E33" s="195">
        <f>'прил №6'!G192</f>
        <v>6.6</v>
      </c>
    </row>
    <row r="34" spans="1:5" ht="44.25" hidden="1" customHeight="1" thickBot="1" x14ac:dyDescent="0.25">
      <c r="A34" s="120" t="s">
        <v>423</v>
      </c>
      <c r="B34" s="133" t="s">
        <v>9</v>
      </c>
      <c r="C34" s="60"/>
      <c r="D34" s="560">
        <f>D35</f>
        <v>0</v>
      </c>
      <c r="E34" s="195">
        <f>E35</f>
        <v>0</v>
      </c>
    </row>
    <row r="35" spans="1:5" ht="28.5" hidden="1" customHeight="1" thickBot="1" x14ac:dyDescent="0.25">
      <c r="A35" s="120" t="s">
        <v>107</v>
      </c>
      <c r="B35" s="137" t="s">
        <v>9</v>
      </c>
      <c r="C35" s="137" t="s">
        <v>187</v>
      </c>
      <c r="D35" s="560">
        <f>'прил №6'!F200</f>
        <v>0</v>
      </c>
      <c r="E35" s="195">
        <f>'прил №6'!G200</f>
        <v>0</v>
      </c>
    </row>
    <row r="36" spans="1:5" ht="15.75" hidden="1" customHeight="1" thickBot="1" x14ac:dyDescent="0.25">
      <c r="A36" s="138" t="s">
        <v>348</v>
      </c>
      <c r="B36" s="144"/>
      <c r="C36" s="144"/>
      <c r="D36" s="566" t="e">
        <f>'прил №6'!#REF!</f>
        <v>#REF!</v>
      </c>
      <c r="E36" s="201" t="e">
        <f>'прил №6'!#REF!</f>
        <v>#REF!</v>
      </c>
    </row>
    <row r="37" spans="1:5" ht="15.75" customHeight="1" thickBot="1" x14ac:dyDescent="0.25">
      <c r="A37" s="145" t="s">
        <v>172</v>
      </c>
      <c r="B37" s="146"/>
      <c r="C37" s="146"/>
      <c r="D37" s="567">
        <f>D10+D17+D19+D21+D24+D28+D30+D34+D32</f>
        <v>42763.1</v>
      </c>
      <c r="E37" s="370">
        <f>E10+E17+E19+E21+E24+E28+E30+E34+E32</f>
        <v>29353.200000000001</v>
      </c>
    </row>
    <row r="39" spans="1:5" x14ac:dyDescent="0.2">
      <c r="A39" s="19"/>
      <c r="B39" s="751"/>
      <c r="C39" s="751"/>
      <c r="D39" s="751"/>
      <c r="E39" s="199"/>
    </row>
    <row r="41" spans="1:5" x14ac:dyDescent="0.2">
      <c r="D41" s="376"/>
      <c r="E41" s="199"/>
    </row>
  </sheetData>
  <mergeCells count="8">
    <mergeCell ref="B1:E1"/>
    <mergeCell ref="B2:E2"/>
    <mergeCell ref="C8:E8"/>
    <mergeCell ref="B39:D39"/>
    <mergeCell ref="A5:E5"/>
    <mergeCell ref="A6:E6"/>
    <mergeCell ref="A7:E7"/>
    <mergeCell ref="A3:E3"/>
  </mergeCells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9"/>
  <sheetViews>
    <sheetView topLeftCell="A6" zoomScale="80" zoomScaleNormal="80" workbookViewId="0">
      <pane xSplit="5" ySplit="10" topLeftCell="F16" activePane="bottomRight" state="frozen"/>
      <selection activeCell="C3" sqref="C3:E3"/>
      <selection pane="topRight" activeCell="C3" sqref="C3:E3"/>
      <selection pane="bottomLeft" activeCell="C3" sqref="C3:E3"/>
      <selection pane="bottomRight" activeCell="A11" sqref="A11:F11"/>
    </sheetView>
  </sheetViews>
  <sheetFormatPr defaultColWidth="9.140625" defaultRowHeight="12.75" x14ac:dyDescent="0.2"/>
  <cols>
    <col min="1" max="1" width="70.28515625" style="4" customWidth="1"/>
    <col min="2" max="2" width="5.7109375" style="4" hidden="1" customWidth="1"/>
    <col min="3" max="3" width="6.5703125" style="4" customWidth="1"/>
    <col min="4" max="4" width="14.42578125" style="4" customWidth="1"/>
    <col min="5" max="5" width="5.5703125" style="4" customWidth="1"/>
    <col min="6" max="6" width="14" style="4" customWidth="1"/>
    <col min="7" max="7" width="11.28515625" style="4" customWidth="1"/>
    <col min="8" max="16384" width="9.140625" style="4"/>
  </cols>
  <sheetData>
    <row r="1" spans="1:7" ht="12.75" hidden="1" customHeight="1" x14ac:dyDescent="0.2"/>
    <row r="2" spans="1:7" ht="14.25" hidden="1" customHeight="1" x14ac:dyDescent="0.2">
      <c r="A2" s="753" t="s">
        <v>191</v>
      </c>
      <c r="B2" s="753"/>
      <c r="C2" s="753"/>
      <c r="D2" s="753"/>
      <c r="E2" s="753"/>
      <c r="F2" s="727"/>
    </row>
    <row r="3" spans="1:7" ht="15.75" hidden="1" customHeight="1" x14ac:dyDescent="0.25">
      <c r="A3" s="754" t="s">
        <v>192</v>
      </c>
      <c r="B3" s="754"/>
      <c r="C3" s="754"/>
      <c r="D3" s="754"/>
      <c r="E3" s="754"/>
      <c r="F3" s="727"/>
    </row>
    <row r="4" spans="1:7" ht="15" hidden="1" customHeight="1" x14ac:dyDescent="0.25">
      <c r="A4" s="755" t="s">
        <v>193</v>
      </c>
      <c r="B4" s="755"/>
      <c r="C4" s="755"/>
      <c r="D4" s="755"/>
      <c r="E4" s="755"/>
      <c r="F4" s="727"/>
    </row>
    <row r="5" spans="1:7" ht="15" hidden="1" customHeight="1" x14ac:dyDescent="0.25">
      <c r="A5" s="755" t="s">
        <v>194</v>
      </c>
      <c r="B5" s="755"/>
      <c r="C5" s="755"/>
      <c r="D5" s="755"/>
      <c r="E5" s="755"/>
      <c r="F5" s="726"/>
    </row>
    <row r="6" spans="1:7" ht="12.75" customHeight="1" x14ac:dyDescent="0.25">
      <c r="A6" s="337"/>
      <c r="B6" s="337"/>
      <c r="C6" s="342"/>
      <c r="D6" s="756" t="s">
        <v>450</v>
      </c>
      <c r="E6" s="756"/>
      <c r="F6" s="756"/>
    </row>
    <row r="7" spans="1:7" ht="30.6" customHeight="1" x14ac:dyDescent="0.25">
      <c r="A7" s="337"/>
      <c r="B7" s="337"/>
      <c r="C7" s="752" t="s">
        <v>411</v>
      </c>
      <c r="D7" s="752"/>
      <c r="E7" s="752"/>
      <c r="F7" s="752"/>
    </row>
    <row r="8" spans="1:7" ht="0.75" hidden="1" customHeight="1" x14ac:dyDescent="0.25">
      <c r="A8" s="337"/>
      <c r="B8" s="337"/>
      <c r="C8" s="340"/>
      <c r="D8" s="752"/>
      <c r="E8" s="752"/>
      <c r="F8" s="752"/>
    </row>
    <row r="9" spans="1:7" ht="15.75" customHeight="1" x14ac:dyDescent="0.2">
      <c r="A9" s="752" t="s">
        <v>701</v>
      </c>
      <c r="B9" s="752"/>
      <c r="C9" s="752"/>
      <c r="D9" s="752"/>
      <c r="E9" s="752"/>
      <c r="F9" s="752"/>
    </row>
    <row r="10" spans="1:7" ht="14.25" customHeight="1" x14ac:dyDescent="0.25">
      <c r="A10" s="337"/>
      <c r="B10" s="337"/>
      <c r="C10" s="337"/>
      <c r="D10" s="95"/>
      <c r="E10" s="95"/>
      <c r="F10" s="389"/>
    </row>
    <row r="11" spans="1:7" ht="33.75" customHeight="1" x14ac:dyDescent="0.3">
      <c r="A11" s="722" t="s">
        <v>709</v>
      </c>
      <c r="B11" s="722"/>
      <c r="C11" s="722"/>
      <c r="D11" s="722"/>
      <c r="E11" s="722"/>
      <c r="F11" s="722"/>
    </row>
    <row r="12" spans="1:7" ht="47.25" customHeight="1" x14ac:dyDescent="0.3">
      <c r="A12" s="722" t="s">
        <v>635</v>
      </c>
      <c r="B12" s="722"/>
      <c r="C12" s="722"/>
      <c r="D12" s="722"/>
      <c r="E12" s="722"/>
      <c r="F12" s="722"/>
    </row>
    <row r="13" spans="1:7" ht="15" customHeight="1" thickBot="1" x14ac:dyDescent="0.3">
      <c r="A13" s="36"/>
      <c r="B13" s="36"/>
      <c r="C13" s="37"/>
      <c r="D13" s="38"/>
      <c r="E13" s="38"/>
      <c r="F13" s="621" t="s">
        <v>354</v>
      </c>
    </row>
    <row r="14" spans="1:7" ht="27" customHeight="1" thickBot="1" x14ac:dyDescent="0.3">
      <c r="A14" s="39" t="s">
        <v>173</v>
      </c>
      <c r="B14" s="260"/>
      <c r="C14" s="40" t="s">
        <v>228</v>
      </c>
      <c r="D14" s="40" t="s">
        <v>229</v>
      </c>
      <c r="E14" s="40" t="s">
        <v>244</v>
      </c>
      <c r="F14" s="363" t="s">
        <v>176</v>
      </c>
    </row>
    <row r="15" spans="1:7" ht="33" x14ac:dyDescent="0.2">
      <c r="A15" s="181" t="s">
        <v>137</v>
      </c>
      <c r="B15" s="276">
        <v>726</v>
      </c>
      <c r="C15" s="154"/>
      <c r="D15" s="155"/>
      <c r="E15" s="155"/>
      <c r="F15" s="202">
        <f>F16+F95+F107+F119+F146+F207+F236+F244+F252+F188+F198</f>
        <v>44408.1</v>
      </c>
    </row>
    <row r="16" spans="1:7" ht="15.75" x14ac:dyDescent="0.2">
      <c r="A16" s="182" t="s">
        <v>161</v>
      </c>
      <c r="B16" s="261">
        <v>726</v>
      </c>
      <c r="C16" s="133" t="s">
        <v>226</v>
      </c>
      <c r="D16" s="133"/>
      <c r="E16" s="133"/>
      <c r="F16" s="203">
        <f>F17+F33+F68+F75+F26+F61</f>
        <v>21608.7</v>
      </c>
      <c r="G16" s="34"/>
    </row>
    <row r="17" spans="1:7" ht="32.25" customHeight="1" x14ac:dyDescent="0.2">
      <c r="A17" s="183" t="s">
        <v>420</v>
      </c>
      <c r="B17" s="262">
        <v>726</v>
      </c>
      <c r="C17" s="133" t="s">
        <v>227</v>
      </c>
      <c r="D17" s="133"/>
      <c r="E17" s="133"/>
      <c r="F17" s="203">
        <f>F18</f>
        <v>3036</v>
      </c>
    </row>
    <row r="18" spans="1:7" ht="21.75" customHeight="1" x14ac:dyDescent="0.2">
      <c r="A18" s="184" t="s">
        <v>54</v>
      </c>
      <c r="B18" s="263">
        <v>726</v>
      </c>
      <c r="C18" s="151" t="s">
        <v>227</v>
      </c>
      <c r="D18" s="151" t="s">
        <v>245</v>
      </c>
      <c r="E18" s="151"/>
      <c r="F18" s="203">
        <f>F19</f>
        <v>3036</v>
      </c>
    </row>
    <row r="19" spans="1:7" ht="31.5" x14ac:dyDescent="0.2">
      <c r="A19" s="185" t="s">
        <v>13</v>
      </c>
      <c r="B19" s="264">
        <v>726</v>
      </c>
      <c r="C19" s="156" t="s">
        <v>227</v>
      </c>
      <c r="D19" s="156" t="s">
        <v>246</v>
      </c>
      <c r="E19" s="156"/>
      <c r="F19" s="203">
        <f>F20</f>
        <v>3036</v>
      </c>
      <c r="G19" s="34"/>
    </row>
    <row r="20" spans="1:7" ht="30" x14ac:dyDescent="0.2">
      <c r="A20" s="186" t="s">
        <v>14</v>
      </c>
      <c r="B20" s="265">
        <v>726</v>
      </c>
      <c r="C20" s="60" t="s">
        <v>227</v>
      </c>
      <c r="D20" s="60" t="s">
        <v>247</v>
      </c>
      <c r="E20" s="60"/>
      <c r="F20" s="203">
        <f>F22</f>
        <v>3036</v>
      </c>
    </row>
    <row r="21" spans="1:7" ht="30" x14ac:dyDescent="0.2">
      <c r="A21" s="186" t="s">
        <v>15</v>
      </c>
      <c r="B21" s="265">
        <v>726</v>
      </c>
      <c r="C21" s="60" t="s">
        <v>227</v>
      </c>
      <c r="D21" s="60" t="s">
        <v>248</v>
      </c>
      <c r="E21" s="60"/>
      <c r="F21" s="203">
        <f>F22</f>
        <v>3036</v>
      </c>
    </row>
    <row r="22" spans="1:7" ht="75" x14ac:dyDescent="0.2">
      <c r="A22" s="186" t="s">
        <v>249</v>
      </c>
      <c r="B22" s="265">
        <v>726</v>
      </c>
      <c r="C22" s="60" t="s">
        <v>227</v>
      </c>
      <c r="D22" s="60" t="s">
        <v>248</v>
      </c>
      <c r="E22" s="60" t="s">
        <v>250</v>
      </c>
      <c r="F22" s="204">
        <f>F23</f>
        <v>3036</v>
      </c>
    </row>
    <row r="23" spans="1:7" ht="30" x14ac:dyDescent="0.2">
      <c r="A23" s="186" t="s">
        <v>269</v>
      </c>
      <c r="B23" s="265">
        <v>726</v>
      </c>
      <c r="C23" s="60" t="s">
        <v>227</v>
      </c>
      <c r="D23" s="60" t="s">
        <v>248</v>
      </c>
      <c r="E23" s="60" t="s">
        <v>270</v>
      </c>
      <c r="F23" s="204">
        <f>F24+F25</f>
        <v>3036</v>
      </c>
    </row>
    <row r="24" spans="1:7" ht="30" x14ac:dyDescent="0.2">
      <c r="A24" s="186" t="s">
        <v>271</v>
      </c>
      <c r="B24" s="265">
        <v>726</v>
      </c>
      <c r="C24" s="60" t="s">
        <v>227</v>
      </c>
      <c r="D24" s="60" t="s">
        <v>248</v>
      </c>
      <c r="E24" s="60" t="s">
        <v>221</v>
      </c>
      <c r="F24" s="204">
        <v>2331.8000000000002</v>
      </c>
    </row>
    <row r="25" spans="1:7" ht="45" x14ac:dyDescent="0.2">
      <c r="A25" s="186" t="s">
        <v>273</v>
      </c>
      <c r="B25" s="265">
        <v>726</v>
      </c>
      <c r="C25" s="60" t="s">
        <v>227</v>
      </c>
      <c r="D25" s="60" t="s">
        <v>248</v>
      </c>
      <c r="E25" s="60" t="s">
        <v>272</v>
      </c>
      <c r="F25" s="204">
        <v>704.2</v>
      </c>
    </row>
    <row r="26" spans="1:7" ht="47.25" x14ac:dyDescent="0.2">
      <c r="A26" s="135" t="s">
        <v>497</v>
      </c>
      <c r="B26" s="266">
        <v>726</v>
      </c>
      <c r="C26" s="133" t="s">
        <v>498</v>
      </c>
      <c r="D26" s="133" t="s">
        <v>246</v>
      </c>
      <c r="E26" s="60"/>
      <c r="F26" s="203">
        <f>F32</f>
        <v>1</v>
      </c>
    </row>
    <row r="27" spans="1:7" ht="31.5" x14ac:dyDescent="0.2">
      <c r="A27" s="256" t="s">
        <v>13</v>
      </c>
      <c r="B27" s="267">
        <v>726</v>
      </c>
      <c r="C27" s="156" t="s">
        <v>498</v>
      </c>
      <c r="D27" s="156" t="s">
        <v>246</v>
      </c>
      <c r="E27" s="60"/>
      <c r="F27" s="204">
        <f t="shared" ref="F27:F28" si="0">F30</f>
        <v>1</v>
      </c>
    </row>
    <row r="28" spans="1:7" ht="30" x14ac:dyDescent="0.2">
      <c r="A28" s="150" t="s">
        <v>14</v>
      </c>
      <c r="B28" s="268">
        <v>726</v>
      </c>
      <c r="C28" s="60" t="s">
        <v>498</v>
      </c>
      <c r="D28" s="60" t="s">
        <v>247</v>
      </c>
      <c r="E28" s="60"/>
      <c r="F28" s="204">
        <f t="shared" si="0"/>
        <v>1</v>
      </c>
    </row>
    <row r="29" spans="1:7" ht="30" x14ac:dyDescent="0.2">
      <c r="A29" s="150" t="s">
        <v>15</v>
      </c>
      <c r="B29" s="268">
        <v>726</v>
      </c>
      <c r="C29" s="133" t="s">
        <v>498</v>
      </c>
      <c r="D29" s="60" t="s">
        <v>499</v>
      </c>
      <c r="E29" s="60"/>
      <c r="F29" s="204">
        <f>F32</f>
        <v>1</v>
      </c>
    </row>
    <row r="30" spans="1:7" ht="15" x14ac:dyDescent="0.2">
      <c r="A30" s="150" t="s">
        <v>251</v>
      </c>
      <c r="B30" s="268">
        <v>726</v>
      </c>
      <c r="C30" s="60" t="s">
        <v>498</v>
      </c>
      <c r="D30" s="60" t="s">
        <v>248</v>
      </c>
      <c r="E30" s="60" t="s">
        <v>252</v>
      </c>
      <c r="F30" s="204">
        <f>F32</f>
        <v>1</v>
      </c>
    </row>
    <row r="31" spans="1:7" ht="15" x14ac:dyDescent="0.2">
      <c r="A31" s="150" t="s">
        <v>278</v>
      </c>
      <c r="B31" s="268">
        <v>726</v>
      </c>
      <c r="C31" s="60" t="s">
        <v>498</v>
      </c>
      <c r="D31" s="60" t="s">
        <v>248</v>
      </c>
      <c r="E31" s="60" t="s">
        <v>279</v>
      </c>
      <c r="F31" s="204">
        <f>F32</f>
        <v>1</v>
      </c>
    </row>
    <row r="32" spans="1:7" ht="15" x14ac:dyDescent="0.2">
      <c r="A32" s="150" t="s">
        <v>296</v>
      </c>
      <c r="B32" s="268">
        <v>726</v>
      </c>
      <c r="C32" s="60" t="s">
        <v>498</v>
      </c>
      <c r="D32" s="60" t="s">
        <v>248</v>
      </c>
      <c r="E32" s="60" t="s">
        <v>295</v>
      </c>
      <c r="F32" s="204">
        <v>1</v>
      </c>
    </row>
    <row r="33" spans="1:6" ht="53.25" customHeight="1" x14ac:dyDescent="0.2">
      <c r="A33" s="183" t="s">
        <v>440</v>
      </c>
      <c r="B33" s="262">
        <v>726</v>
      </c>
      <c r="C33" s="133" t="s">
        <v>220</v>
      </c>
      <c r="D33" s="133"/>
      <c r="E33" s="133"/>
      <c r="F33" s="203">
        <f>+F34</f>
        <v>12812.6</v>
      </c>
    </row>
    <row r="34" spans="1:6" ht="31.5" x14ac:dyDescent="0.2">
      <c r="A34" s="184" t="s">
        <v>54</v>
      </c>
      <c r="B34" s="263">
        <v>726</v>
      </c>
      <c r="C34" s="151" t="s">
        <v>220</v>
      </c>
      <c r="D34" s="151" t="s">
        <v>245</v>
      </c>
      <c r="E34" s="151"/>
      <c r="F34" s="205">
        <f>F35+F56</f>
        <v>12812.6</v>
      </c>
    </row>
    <row r="35" spans="1:6" ht="31.5" x14ac:dyDescent="0.2">
      <c r="A35" s="185" t="s">
        <v>13</v>
      </c>
      <c r="B35" s="264">
        <v>726</v>
      </c>
      <c r="C35" s="156" t="s">
        <v>220</v>
      </c>
      <c r="D35" s="156" t="s">
        <v>246</v>
      </c>
      <c r="E35" s="156"/>
      <c r="F35" s="206">
        <f>F36</f>
        <v>12811.9</v>
      </c>
    </row>
    <row r="36" spans="1:6" ht="30" x14ac:dyDescent="0.2">
      <c r="A36" s="186" t="s">
        <v>14</v>
      </c>
      <c r="B36" s="265">
        <v>726</v>
      </c>
      <c r="C36" s="60" t="s">
        <v>220</v>
      </c>
      <c r="D36" s="60" t="s">
        <v>247</v>
      </c>
      <c r="E36" s="60"/>
      <c r="F36" s="206">
        <f>F37</f>
        <v>12811.9</v>
      </c>
    </row>
    <row r="37" spans="1:6" ht="30" x14ac:dyDescent="0.2">
      <c r="A37" s="186" t="s">
        <v>15</v>
      </c>
      <c r="B37" s="265">
        <v>726</v>
      </c>
      <c r="C37" s="60" t="s">
        <v>220</v>
      </c>
      <c r="D37" s="60" t="s">
        <v>248</v>
      </c>
      <c r="E37" s="60"/>
      <c r="F37" s="204">
        <f>F38+F42+F49+F46</f>
        <v>12811.9</v>
      </c>
    </row>
    <row r="38" spans="1:6" ht="75" x14ac:dyDescent="0.2">
      <c r="A38" s="186" t="s">
        <v>249</v>
      </c>
      <c r="B38" s="265"/>
      <c r="C38" s="60" t="s">
        <v>220</v>
      </c>
      <c r="D38" s="60" t="s">
        <v>248</v>
      </c>
      <c r="E38" s="60" t="s">
        <v>250</v>
      </c>
      <c r="F38" s="204">
        <f>F39</f>
        <v>11435.9</v>
      </c>
    </row>
    <row r="39" spans="1:6" ht="30" x14ac:dyDescent="0.2">
      <c r="A39" s="186" t="s">
        <v>269</v>
      </c>
      <c r="B39" s="265">
        <v>726</v>
      </c>
      <c r="C39" s="60" t="s">
        <v>220</v>
      </c>
      <c r="D39" s="60" t="s">
        <v>248</v>
      </c>
      <c r="E39" s="60" t="s">
        <v>270</v>
      </c>
      <c r="F39" s="204">
        <f>F40+F41</f>
        <v>11435.9</v>
      </c>
    </row>
    <row r="40" spans="1:6" ht="30" x14ac:dyDescent="0.2">
      <c r="A40" s="186" t="s">
        <v>271</v>
      </c>
      <c r="B40" s="265">
        <v>726</v>
      </c>
      <c r="C40" s="60" t="s">
        <v>220</v>
      </c>
      <c r="D40" s="60" t="s">
        <v>248</v>
      </c>
      <c r="E40" s="60" t="s">
        <v>221</v>
      </c>
      <c r="F40" s="204">
        <v>8783.2999999999993</v>
      </c>
    </row>
    <row r="41" spans="1:6" ht="45" x14ac:dyDescent="0.2">
      <c r="A41" s="186" t="s">
        <v>273</v>
      </c>
      <c r="B41" s="265">
        <v>726</v>
      </c>
      <c r="C41" s="60" t="s">
        <v>220</v>
      </c>
      <c r="D41" s="60" t="s">
        <v>248</v>
      </c>
      <c r="E41" s="60" t="s">
        <v>272</v>
      </c>
      <c r="F41" s="204">
        <v>2652.6</v>
      </c>
    </row>
    <row r="42" spans="1:6" ht="30" x14ac:dyDescent="0.2">
      <c r="A42" s="186" t="s">
        <v>432</v>
      </c>
      <c r="B42" s="265">
        <v>726</v>
      </c>
      <c r="C42" s="60" t="s">
        <v>220</v>
      </c>
      <c r="D42" s="60" t="s">
        <v>248</v>
      </c>
      <c r="E42" s="60" t="s">
        <v>179</v>
      </c>
      <c r="F42" s="204">
        <f>F43</f>
        <v>1306</v>
      </c>
    </row>
    <row r="43" spans="1:6" ht="30" x14ac:dyDescent="0.2">
      <c r="A43" s="186" t="s">
        <v>274</v>
      </c>
      <c r="B43" s="265">
        <v>726</v>
      </c>
      <c r="C43" s="60" t="s">
        <v>220</v>
      </c>
      <c r="D43" s="60" t="s">
        <v>248</v>
      </c>
      <c r="E43" s="60" t="s">
        <v>275</v>
      </c>
      <c r="F43" s="204">
        <f>F44+F45</f>
        <v>1306</v>
      </c>
    </row>
    <row r="44" spans="1:6" ht="15" x14ac:dyDescent="0.2">
      <c r="A44" s="186" t="s">
        <v>433</v>
      </c>
      <c r="B44" s="265">
        <v>726</v>
      </c>
      <c r="C44" s="60" t="s">
        <v>220</v>
      </c>
      <c r="D44" s="60" t="s">
        <v>248</v>
      </c>
      <c r="E44" s="60" t="s">
        <v>223</v>
      </c>
      <c r="F44" s="204">
        <v>856</v>
      </c>
    </row>
    <row r="45" spans="1:6" ht="15" x14ac:dyDescent="0.2">
      <c r="A45" s="186" t="s">
        <v>579</v>
      </c>
      <c r="B45" s="265">
        <v>726</v>
      </c>
      <c r="C45" s="60" t="s">
        <v>220</v>
      </c>
      <c r="D45" s="60" t="s">
        <v>248</v>
      </c>
      <c r="E45" s="60" t="s">
        <v>578</v>
      </c>
      <c r="F45" s="204">
        <f>300+150</f>
        <v>450</v>
      </c>
    </row>
    <row r="46" spans="1:6" ht="15" x14ac:dyDescent="0.25">
      <c r="A46" s="186" t="s">
        <v>265</v>
      </c>
      <c r="B46" s="162" t="s">
        <v>195</v>
      </c>
      <c r="C46" s="364" t="s">
        <v>220</v>
      </c>
      <c r="D46" s="364" t="s">
        <v>248</v>
      </c>
      <c r="E46" s="364" t="s">
        <v>182</v>
      </c>
      <c r="F46" s="204">
        <f>SUM(F47:F48)</f>
        <v>20</v>
      </c>
    </row>
    <row r="47" spans="1:6" ht="15" x14ac:dyDescent="0.25">
      <c r="A47" s="44" t="s">
        <v>546</v>
      </c>
      <c r="B47" s="162" t="s">
        <v>195</v>
      </c>
      <c r="C47" s="364" t="s">
        <v>220</v>
      </c>
      <c r="D47" s="364" t="s">
        <v>248</v>
      </c>
      <c r="E47" s="364" t="s">
        <v>547</v>
      </c>
      <c r="F47" s="204">
        <v>10</v>
      </c>
    </row>
    <row r="48" spans="1:6" ht="15" x14ac:dyDescent="0.25">
      <c r="A48" s="44" t="s">
        <v>557</v>
      </c>
      <c r="B48" s="162" t="s">
        <v>195</v>
      </c>
      <c r="C48" s="364" t="s">
        <v>220</v>
      </c>
      <c r="D48" s="364" t="s">
        <v>248</v>
      </c>
      <c r="E48" s="364" t="s">
        <v>556</v>
      </c>
      <c r="F48" s="204">
        <v>10</v>
      </c>
    </row>
    <row r="49" spans="1:6" ht="15" x14ac:dyDescent="0.2">
      <c r="A49" s="186" t="s">
        <v>251</v>
      </c>
      <c r="B49" s="265">
        <v>726</v>
      </c>
      <c r="C49" s="60" t="s">
        <v>220</v>
      </c>
      <c r="D49" s="60" t="s">
        <v>248</v>
      </c>
      <c r="E49" s="60" t="s">
        <v>252</v>
      </c>
      <c r="F49" s="204">
        <f>F52+F50</f>
        <v>50</v>
      </c>
    </row>
    <row r="50" spans="1:6" ht="15" hidden="1" x14ac:dyDescent="0.2">
      <c r="A50" s="452" t="s">
        <v>548</v>
      </c>
      <c r="B50" s="453">
        <v>726</v>
      </c>
      <c r="C50" s="311" t="s">
        <v>220</v>
      </c>
      <c r="D50" s="311" t="s">
        <v>248</v>
      </c>
      <c r="E50" s="311" t="s">
        <v>549</v>
      </c>
      <c r="F50" s="204">
        <f>F51</f>
        <v>0</v>
      </c>
    </row>
    <row r="51" spans="1:6" ht="105" hidden="1" x14ac:dyDescent="0.2">
      <c r="A51" s="452" t="s">
        <v>550</v>
      </c>
      <c r="B51" s="453">
        <v>726</v>
      </c>
      <c r="C51" s="311" t="s">
        <v>220</v>
      </c>
      <c r="D51" s="311" t="s">
        <v>248</v>
      </c>
      <c r="E51" s="311" t="s">
        <v>551</v>
      </c>
      <c r="F51" s="204">
        <v>0</v>
      </c>
    </row>
    <row r="52" spans="1:6" ht="15" x14ac:dyDescent="0.2">
      <c r="A52" s="186" t="s">
        <v>278</v>
      </c>
      <c r="B52" s="265">
        <v>726</v>
      </c>
      <c r="C52" s="60" t="s">
        <v>220</v>
      </c>
      <c r="D52" s="60" t="s">
        <v>248</v>
      </c>
      <c r="E52" s="60" t="s">
        <v>279</v>
      </c>
      <c r="F52" s="204">
        <f>F54+F55+F53</f>
        <v>50</v>
      </c>
    </row>
    <row r="53" spans="1:6" ht="30" x14ac:dyDescent="0.2">
      <c r="A53" s="186" t="s">
        <v>592</v>
      </c>
      <c r="B53" s="265">
        <v>726</v>
      </c>
      <c r="C53" s="60" t="s">
        <v>220</v>
      </c>
      <c r="D53" s="60" t="s">
        <v>248</v>
      </c>
      <c r="E53" s="60" t="s">
        <v>441</v>
      </c>
      <c r="F53" s="204">
        <v>30</v>
      </c>
    </row>
    <row r="54" spans="1:6" ht="15" x14ac:dyDescent="0.2">
      <c r="A54" s="186" t="s">
        <v>289</v>
      </c>
      <c r="B54" s="265">
        <v>726</v>
      </c>
      <c r="C54" s="60" t="s">
        <v>220</v>
      </c>
      <c r="D54" s="60" t="s">
        <v>248</v>
      </c>
      <c r="E54" s="60" t="s">
        <v>280</v>
      </c>
      <c r="F54" s="204">
        <v>10</v>
      </c>
    </row>
    <row r="55" spans="1:6" ht="15" x14ac:dyDescent="0.2">
      <c r="A55" s="186" t="s">
        <v>296</v>
      </c>
      <c r="B55" s="265">
        <v>726</v>
      </c>
      <c r="C55" s="60" t="s">
        <v>220</v>
      </c>
      <c r="D55" s="60" t="s">
        <v>248</v>
      </c>
      <c r="E55" s="60" t="s">
        <v>295</v>
      </c>
      <c r="F55" s="204">
        <v>10</v>
      </c>
    </row>
    <row r="56" spans="1:6" ht="31.5" x14ac:dyDescent="0.2">
      <c r="A56" s="185" t="s">
        <v>17</v>
      </c>
      <c r="B56" s="264">
        <v>726</v>
      </c>
      <c r="C56" s="60" t="s">
        <v>220</v>
      </c>
      <c r="D56" s="156" t="s">
        <v>281</v>
      </c>
      <c r="E56" s="156" t="s">
        <v>177</v>
      </c>
      <c r="F56" s="206">
        <f>F57</f>
        <v>0.7</v>
      </c>
    </row>
    <row r="57" spans="1:6" ht="105" x14ac:dyDescent="0.2">
      <c r="A57" s="186" t="s">
        <v>576</v>
      </c>
      <c r="B57" s="265">
        <v>726</v>
      </c>
      <c r="C57" s="60" t="s">
        <v>220</v>
      </c>
      <c r="D57" s="60" t="s">
        <v>253</v>
      </c>
      <c r="E57" s="60"/>
      <c r="F57" s="204">
        <f>F58</f>
        <v>0.7</v>
      </c>
    </row>
    <row r="58" spans="1:6" ht="30" x14ac:dyDescent="0.2">
      <c r="A58" s="186" t="s">
        <v>432</v>
      </c>
      <c r="B58" s="265">
        <v>726</v>
      </c>
      <c r="C58" s="60" t="s">
        <v>220</v>
      </c>
      <c r="D58" s="60" t="s">
        <v>253</v>
      </c>
      <c r="E58" s="60" t="s">
        <v>179</v>
      </c>
      <c r="F58" s="204">
        <f>F59</f>
        <v>0.7</v>
      </c>
    </row>
    <row r="59" spans="1:6" ht="30" x14ac:dyDescent="0.2">
      <c r="A59" s="186" t="s">
        <v>274</v>
      </c>
      <c r="B59" s="265">
        <v>726</v>
      </c>
      <c r="C59" s="60" t="s">
        <v>220</v>
      </c>
      <c r="D59" s="60" t="s">
        <v>253</v>
      </c>
      <c r="E59" s="60" t="s">
        <v>275</v>
      </c>
      <c r="F59" s="204">
        <f>F60</f>
        <v>0.7</v>
      </c>
    </row>
    <row r="60" spans="1:6" ht="15" x14ac:dyDescent="0.2">
      <c r="A60" s="186" t="s">
        <v>433</v>
      </c>
      <c r="B60" s="265">
        <v>726</v>
      </c>
      <c r="C60" s="60" t="s">
        <v>220</v>
      </c>
      <c r="D60" s="60" t="s">
        <v>253</v>
      </c>
      <c r="E60" s="60" t="s">
        <v>223</v>
      </c>
      <c r="F60" s="204">
        <v>0.7</v>
      </c>
    </row>
    <row r="61" spans="1:6" ht="15.75" hidden="1" x14ac:dyDescent="0.2">
      <c r="A61" s="681" t="s">
        <v>183</v>
      </c>
      <c r="B61" s="682">
        <v>726</v>
      </c>
      <c r="C61" s="365" t="s">
        <v>301</v>
      </c>
      <c r="D61" s="365"/>
      <c r="E61" s="365"/>
      <c r="F61" s="601">
        <f>F67</f>
        <v>0</v>
      </c>
    </row>
    <row r="62" spans="1:6" ht="31.5" hidden="1" x14ac:dyDescent="0.2">
      <c r="A62" s="683" t="s">
        <v>54</v>
      </c>
      <c r="B62" s="684">
        <v>726</v>
      </c>
      <c r="C62" s="676" t="s">
        <v>301</v>
      </c>
      <c r="D62" s="676" t="s">
        <v>245</v>
      </c>
      <c r="E62" s="366"/>
      <c r="F62" s="604">
        <f>F67</f>
        <v>0</v>
      </c>
    </row>
    <row r="63" spans="1:6" ht="31.5" hidden="1" x14ac:dyDescent="0.2">
      <c r="A63" s="683" t="s">
        <v>13</v>
      </c>
      <c r="B63" s="684">
        <v>726</v>
      </c>
      <c r="C63" s="676" t="s">
        <v>301</v>
      </c>
      <c r="D63" s="676" t="s">
        <v>246</v>
      </c>
      <c r="E63" s="366"/>
      <c r="F63" s="604">
        <f>F67</f>
        <v>0</v>
      </c>
    </row>
    <row r="64" spans="1:6" ht="30" hidden="1" x14ac:dyDescent="0.2">
      <c r="A64" s="664" t="s">
        <v>14</v>
      </c>
      <c r="B64" s="684">
        <v>726</v>
      </c>
      <c r="C64" s="366" t="s">
        <v>301</v>
      </c>
      <c r="D64" s="366" t="s">
        <v>247</v>
      </c>
      <c r="E64" s="366"/>
      <c r="F64" s="604">
        <f>F67</f>
        <v>0</v>
      </c>
    </row>
    <row r="65" spans="1:6" ht="15" hidden="1" x14ac:dyDescent="0.2">
      <c r="A65" s="685" t="s">
        <v>563</v>
      </c>
      <c r="B65" s="684">
        <v>726</v>
      </c>
      <c r="C65" s="686" t="s">
        <v>301</v>
      </c>
      <c r="D65" s="687" t="s">
        <v>302</v>
      </c>
      <c r="E65" s="366" t="s">
        <v>177</v>
      </c>
      <c r="F65" s="671">
        <f>F66</f>
        <v>0</v>
      </c>
    </row>
    <row r="66" spans="1:6" ht="15" hidden="1" x14ac:dyDescent="0.2">
      <c r="A66" s="685" t="s">
        <v>251</v>
      </c>
      <c r="B66" s="684">
        <v>726</v>
      </c>
      <c r="C66" s="686" t="s">
        <v>301</v>
      </c>
      <c r="D66" s="687" t="s">
        <v>302</v>
      </c>
      <c r="E66" s="686" t="s">
        <v>252</v>
      </c>
      <c r="F66" s="688">
        <f t="shared" ref="F66" si="1">F67</f>
        <v>0</v>
      </c>
    </row>
    <row r="67" spans="1:6" ht="15" hidden="1" x14ac:dyDescent="0.2">
      <c r="A67" s="685" t="s">
        <v>564</v>
      </c>
      <c r="B67" s="684">
        <v>726</v>
      </c>
      <c r="C67" s="686" t="s">
        <v>301</v>
      </c>
      <c r="D67" s="687" t="s">
        <v>302</v>
      </c>
      <c r="E67" s="366" t="s">
        <v>562</v>
      </c>
      <c r="F67" s="603">
        <v>0</v>
      </c>
    </row>
    <row r="68" spans="1:6" ht="15.75" x14ac:dyDescent="0.2">
      <c r="A68" s="183" t="s">
        <v>186</v>
      </c>
      <c r="B68" s="262">
        <v>726</v>
      </c>
      <c r="C68" s="133" t="s">
        <v>230</v>
      </c>
      <c r="D68" s="133"/>
      <c r="E68" s="133"/>
      <c r="F68" s="203">
        <f t="shared" ref="F68:F73" si="2">F69</f>
        <v>100</v>
      </c>
    </row>
    <row r="69" spans="1:6" ht="31.5" x14ac:dyDescent="0.2">
      <c r="A69" s="184" t="s">
        <v>54</v>
      </c>
      <c r="B69" s="263">
        <v>726</v>
      </c>
      <c r="C69" s="151" t="s">
        <v>230</v>
      </c>
      <c r="D69" s="151" t="s">
        <v>245</v>
      </c>
      <c r="E69" s="151"/>
      <c r="F69" s="205">
        <f t="shared" si="2"/>
        <v>100</v>
      </c>
    </row>
    <row r="70" spans="1:6" ht="31.5" x14ac:dyDescent="0.2">
      <c r="A70" s="185" t="s">
        <v>13</v>
      </c>
      <c r="B70" s="264">
        <v>726</v>
      </c>
      <c r="C70" s="156" t="s">
        <v>230</v>
      </c>
      <c r="D70" s="156" t="s">
        <v>246</v>
      </c>
      <c r="E70" s="156"/>
      <c r="F70" s="204">
        <f t="shared" si="2"/>
        <v>100</v>
      </c>
    </row>
    <row r="71" spans="1:6" ht="30" x14ac:dyDescent="0.2">
      <c r="A71" s="186" t="s">
        <v>14</v>
      </c>
      <c r="B71" s="265">
        <v>726</v>
      </c>
      <c r="C71" s="60" t="s">
        <v>230</v>
      </c>
      <c r="D71" s="60" t="s">
        <v>247</v>
      </c>
      <c r="E71" s="60"/>
      <c r="F71" s="204">
        <f t="shared" si="2"/>
        <v>100</v>
      </c>
    </row>
    <row r="72" spans="1:6" ht="30" x14ac:dyDescent="0.2">
      <c r="A72" s="186" t="s">
        <v>304</v>
      </c>
      <c r="B72" s="265">
        <v>726</v>
      </c>
      <c r="C72" s="60" t="s">
        <v>230</v>
      </c>
      <c r="D72" s="60" t="s">
        <v>305</v>
      </c>
      <c r="E72" s="60"/>
      <c r="F72" s="204">
        <f>F74</f>
        <v>100</v>
      </c>
    </row>
    <row r="73" spans="1:6" ht="15" x14ac:dyDescent="0.2">
      <c r="A73" s="186" t="s">
        <v>251</v>
      </c>
      <c r="B73" s="265">
        <v>726</v>
      </c>
      <c r="C73" s="60" t="s">
        <v>230</v>
      </c>
      <c r="D73" s="60" t="s">
        <v>305</v>
      </c>
      <c r="E73" s="60" t="s">
        <v>252</v>
      </c>
      <c r="F73" s="204">
        <f t="shared" si="2"/>
        <v>100</v>
      </c>
    </row>
    <row r="74" spans="1:6" ht="15" x14ac:dyDescent="0.2">
      <c r="A74" s="186" t="s">
        <v>282</v>
      </c>
      <c r="B74" s="265">
        <v>726</v>
      </c>
      <c r="C74" s="60" t="s">
        <v>230</v>
      </c>
      <c r="D74" s="60" t="s">
        <v>305</v>
      </c>
      <c r="E74" s="60" t="s">
        <v>283</v>
      </c>
      <c r="F74" s="204">
        <v>100</v>
      </c>
    </row>
    <row r="75" spans="1:6" ht="22.5" customHeight="1" x14ac:dyDescent="0.2">
      <c r="A75" s="183" t="s">
        <v>399</v>
      </c>
      <c r="B75" s="262"/>
      <c r="C75" s="133" t="s">
        <v>400</v>
      </c>
      <c r="D75" s="133"/>
      <c r="E75" s="133"/>
      <c r="F75" s="203">
        <f>F76</f>
        <v>5659.1</v>
      </c>
    </row>
    <row r="76" spans="1:6" ht="31.5" x14ac:dyDescent="0.2">
      <c r="A76" s="187" t="s">
        <v>54</v>
      </c>
      <c r="B76" s="269">
        <v>726</v>
      </c>
      <c r="C76" s="151" t="s">
        <v>400</v>
      </c>
      <c r="D76" s="151" t="s">
        <v>245</v>
      </c>
      <c r="E76" s="151"/>
      <c r="F76" s="205">
        <f t="shared" ref="F76:F77" si="3">F77</f>
        <v>5659.1</v>
      </c>
    </row>
    <row r="77" spans="1:6" ht="30" x14ac:dyDescent="0.2">
      <c r="A77" s="178" t="s">
        <v>13</v>
      </c>
      <c r="B77" s="270">
        <v>726</v>
      </c>
      <c r="C77" s="60" t="s">
        <v>400</v>
      </c>
      <c r="D77" s="60" t="s">
        <v>246</v>
      </c>
      <c r="E77" s="60"/>
      <c r="F77" s="204">
        <f t="shared" si="3"/>
        <v>5659.1</v>
      </c>
    </row>
    <row r="78" spans="1:6" ht="30" x14ac:dyDescent="0.2">
      <c r="A78" s="178" t="s">
        <v>14</v>
      </c>
      <c r="B78" s="270">
        <v>726</v>
      </c>
      <c r="C78" s="60" t="s">
        <v>400</v>
      </c>
      <c r="D78" s="60" t="s">
        <v>247</v>
      </c>
      <c r="E78" s="60"/>
      <c r="F78" s="204">
        <f>F79+F91</f>
        <v>5659.1</v>
      </c>
    </row>
    <row r="79" spans="1:6" ht="30" x14ac:dyDescent="0.2">
      <c r="A79" s="178" t="s">
        <v>390</v>
      </c>
      <c r="B79" s="270">
        <v>726</v>
      </c>
      <c r="C79" s="60" t="s">
        <v>400</v>
      </c>
      <c r="D79" s="60" t="s">
        <v>262</v>
      </c>
      <c r="E79" s="60"/>
      <c r="F79" s="204">
        <f>F80+F84+F87</f>
        <v>5656.1</v>
      </c>
    </row>
    <row r="80" spans="1:6" ht="75" x14ac:dyDescent="0.2">
      <c r="A80" s="178" t="s">
        <v>249</v>
      </c>
      <c r="B80" s="270">
        <v>726</v>
      </c>
      <c r="C80" s="60" t="s">
        <v>400</v>
      </c>
      <c r="D80" s="60" t="s">
        <v>262</v>
      </c>
      <c r="E80" s="60" t="s">
        <v>250</v>
      </c>
      <c r="F80" s="204">
        <f>F81</f>
        <v>5154.1000000000004</v>
      </c>
    </row>
    <row r="81" spans="1:6" ht="15" x14ac:dyDescent="0.2">
      <c r="A81" s="178" t="s">
        <v>284</v>
      </c>
      <c r="B81" s="270">
        <v>726</v>
      </c>
      <c r="C81" s="60" t="s">
        <v>400</v>
      </c>
      <c r="D81" s="60" t="s">
        <v>262</v>
      </c>
      <c r="E81" s="60" t="s">
        <v>285</v>
      </c>
      <c r="F81" s="204">
        <f>F82+F83</f>
        <v>5154.1000000000004</v>
      </c>
    </row>
    <row r="82" spans="1:6" ht="15" x14ac:dyDescent="0.2">
      <c r="A82" s="178" t="s">
        <v>430</v>
      </c>
      <c r="B82" s="270">
        <v>726</v>
      </c>
      <c r="C82" s="60" t="s">
        <v>400</v>
      </c>
      <c r="D82" s="60" t="s">
        <v>262</v>
      </c>
      <c r="E82" s="60" t="s">
        <v>286</v>
      </c>
      <c r="F82" s="204">
        <v>3958.6</v>
      </c>
    </row>
    <row r="83" spans="1:6" ht="45" x14ac:dyDescent="0.2">
      <c r="A83" s="178" t="s">
        <v>431</v>
      </c>
      <c r="B83" s="270">
        <v>726</v>
      </c>
      <c r="C83" s="60" t="s">
        <v>400</v>
      </c>
      <c r="D83" s="60" t="s">
        <v>262</v>
      </c>
      <c r="E83" s="60" t="s">
        <v>288</v>
      </c>
      <c r="F83" s="204">
        <v>1195.5</v>
      </c>
    </row>
    <row r="84" spans="1:6" ht="30" x14ac:dyDescent="0.2">
      <c r="A84" s="178" t="s">
        <v>432</v>
      </c>
      <c r="B84" s="270">
        <v>726</v>
      </c>
      <c r="C84" s="60" t="s">
        <v>400</v>
      </c>
      <c r="D84" s="60" t="s">
        <v>262</v>
      </c>
      <c r="E84" s="60" t="s">
        <v>179</v>
      </c>
      <c r="F84" s="204">
        <f>F85</f>
        <v>500</v>
      </c>
    </row>
    <row r="85" spans="1:6" ht="30" x14ac:dyDescent="0.2">
      <c r="A85" s="178" t="s">
        <v>274</v>
      </c>
      <c r="B85" s="270">
        <v>726</v>
      </c>
      <c r="C85" s="60" t="s">
        <v>400</v>
      </c>
      <c r="D85" s="60" t="s">
        <v>262</v>
      </c>
      <c r="E85" s="60" t="s">
        <v>275</v>
      </c>
      <c r="F85" s="204">
        <f>F86</f>
        <v>500</v>
      </c>
    </row>
    <row r="86" spans="1:6" ht="15" x14ac:dyDescent="0.2">
      <c r="A86" s="178" t="s">
        <v>433</v>
      </c>
      <c r="B86" s="270">
        <v>726</v>
      </c>
      <c r="C86" s="60" t="s">
        <v>400</v>
      </c>
      <c r="D86" s="60" t="s">
        <v>262</v>
      </c>
      <c r="E86" s="60" t="s">
        <v>223</v>
      </c>
      <c r="F86" s="204">
        <v>500</v>
      </c>
    </row>
    <row r="87" spans="1:6" ht="15" x14ac:dyDescent="0.2">
      <c r="A87" s="186" t="s">
        <v>251</v>
      </c>
      <c r="B87" s="265">
        <v>726</v>
      </c>
      <c r="C87" s="60" t="s">
        <v>400</v>
      </c>
      <c r="D87" s="60" t="s">
        <v>262</v>
      </c>
      <c r="E87" s="60" t="s">
        <v>252</v>
      </c>
      <c r="F87" s="204">
        <f>F88</f>
        <v>2</v>
      </c>
    </row>
    <row r="88" spans="1:6" ht="15" x14ac:dyDescent="0.2">
      <c r="A88" s="178" t="s">
        <v>278</v>
      </c>
      <c r="B88" s="270">
        <v>726</v>
      </c>
      <c r="C88" s="60" t="s">
        <v>400</v>
      </c>
      <c r="D88" s="60" t="s">
        <v>262</v>
      </c>
      <c r="E88" s="60" t="s">
        <v>279</v>
      </c>
      <c r="F88" s="204">
        <f>F89+F90</f>
        <v>2</v>
      </c>
    </row>
    <row r="89" spans="1:6" ht="15" hidden="1" x14ac:dyDescent="0.2">
      <c r="A89" s="392" t="s">
        <v>289</v>
      </c>
      <c r="B89" s="393"/>
      <c r="C89" s="311" t="s">
        <v>400</v>
      </c>
      <c r="D89" s="311" t="s">
        <v>262</v>
      </c>
      <c r="E89" s="311" t="s">
        <v>280</v>
      </c>
      <c r="F89" s="204">
        <v>0</v>
      </c>
    </row>
    <row r="90" spans="1:6" ht="15" x14ac:dyDescent="0.2">
      <c r="A90" s="178" t="s">
        <v>296</v>
      </c>
      <c r="B90" s="270">
        <v>726</v>
      </c>
      <c r="C90" s="60" t="s">
        <v>400</v>
      </c>
      <c r="D90" s="60" t="s">
        <v>262</v>
      </c>
      <c r="E90" s="60" t="s">
        <v>295</v>
      </c>
      <c r="F90" s="204">
        <f>0.5+0.2+0.3+1</f>
        <v>2</v>
      </c>
    </row>
    <row r="91" spans="1:6" ht="30" x14ac:dyDescent="0.2">
      <c r="A91" s="186" t="s">
        <v>401</v>
      </c>
      <c r="B91" s="265">
        <v>726</v>
      </c>
      <c r="C91" s="60" t="s">
        <v>400</v>
      </c>
      <c r="D91" s="60" t="s">
        <v>402</v>
      </c>
      <c r="E91" s="60"/>
      <c r="F91" s="204">
        <f t="shared" ref="F91:F93" si="4">F92</f>
        <v>3</v>
      </c>
    </row>
    <row r="92" spans="1:6" ht="30" x14ac:dyDescent="0.2">
      <c r="A92" s="186" t="s">
        <v>432</v>
      </c>
      <c r="B92" s="265">
        <v>726</v>
      </c>
      <c r="C92" s="60" t="s">
        <v>400</v>
      </c>
      <c r="D92" s="60" t="s">
        <v>402</v>
      </c>
      <c r="E92" s="60" t="s">
        <v>179</v>
      </c>
      <c r="F92" s="204">
        <f t="shared" si="4"/>
        <v>3</v>
      </c>
    </row>
    <row r="93" spans="1:6" ht="30" x14ac:dyDescent="0.2">
      <c r="A93" s="186" t="s">
        <v>274</v>
      </c>
      <c r="B93" s="265">
        <v>726</v>
      </c>
      <c r="C93" s="60" t="s">
        <v>400</v>
      </c>
      <c r="D93" s="60" t="s">
        <v>402</v>
      </c>
      <c r="E93" s="60" t="s">
        <v>275</v>
      </c>
      <c r="F93" s="204">
        <f t="shared" si="4"/>
        <v>3</v>
      </c>
    </row>
    <row r="94" spans="1:6" ht="15" x14ac:dyDescent="0.2">
      <c r="A94" s="186" t="s">
        <v>433</v>
      </c>
      <c r="B94" s="265">
        <v>726</v>
      </c>
      <c r="C94" s="60" t="s">
        <v>400</v>
      </c>
      <c r="D94" s="60" t="s">
        <v>402</v>
      </c>
      <c r="E94" s="60" t="s">
        <v>223</v>
      </c>
      <c r="F94" s="204">
        <v>3</v>
      </c>
    </row>
    <row r="95" spans="1:6" ht="15.75" x14ac:dyDescent="0.2">
      <c r="A95" s="183" t="s">
        <v>198</v>
      </c>
      <c r="B95" s="262">
        <v>726</v>
      </c>
      <c r="C95" s="133" t="s">
        <v>231</v>
      </c>
      <c r="D95" s="133"/>
      <c r="E95" s="133"/>
      <c r="F95" s="203">
        <f>F96</f>
        <v>434.2</v>
      </c>
    </row>
    <row r="96" spans="1:6" ht="15.75" x14ac:dyDescent="0.2">
      <c r="A96" s="183" t="s">
        <v>196</v>
      </c>
      <c r="B96" s="262">
        <v>726</v>
      </c>
      <c r="C96" s="133" t="s">
        <v>232</v>
      </c>
      <c r="D96" s="133"/>
      <c r="E96" s="133"/>
      <c r="F96" s="203">
        <f>F99</f>
        <v>434.2</v>
      </c>
    </row>
    <row r="97" spans="1:6" ht="31.5" x14ac:dyDescent="0.2">
      <c r="A97" s="184" t="s">
        <v>54</v>
      </c>
      <c r="B97" s="263">
        <v>726</v>
      </c>
      <c r="C97" s="151" t="s">
        <v>232</v>
      </c>
      <c r="D97" s="151" t="s">
        <v>245</v>
      </c>
      <c r="E97" s="151"/>
      <c r="F97" s="205">
        <f>F98</f>
        <v>434.2</v>
      </c>
    </row>
    <row r="98" spans="1:6" ht="31.5" x14ac:dyDescent="0.2">
      <c r="A98" s="185" t="s">
        <v>16</v>
      </c>
      <c r="B98" s="264">
        <v>726</v>
      </c>
      <c r="C98" s="156" t="s">
        <v>232</v>
      </c>
      <c r="D98" s="156" t="s">
        <v>254</v>
      </c>
      <c r="E98" s="156"/>
      <c r="F98" s="206">
        <f>F99</f>
        <v>434.2</v>
      </c>
    </row>
    <row r="99" spans="1:6" ht="30" x14ac:dyDescent="0.2">
      <c r="A99" s="186" t="s">
        <v>197</v>
      </c>
      <c r="B99" s="265">
        <v>726</v>
      </c>
      <c r="C99" s="60" t="s">
        <v>232</v>
      </c>
      <c r="D99" s="60" t="s">
        <v>255</v>
      </c>
      <c r="E99" s="60"/>
      <c r="F99" s="204">
        <f>F100+F104</f>
        <v>434.2</v>
      </c>
    </row>
    <row r="100" spans="1:6" ht="75" x14ac:dyDescent="0.2">
      <c r="A100" s="186" t="s">
        <v>249</v>
      </c>
      <c r="B100" s="265">
        <v>726</v>
      </c>
      <c r="C100" s="60" t="s">
        <v>232</v>
      </c>
      <c r="D100" s="60" t="s">
        <v>255</v>
      </c>
      <c r="E100" s="60" t="s">
        <v>250</v>
      </c>
      <c r="F100" s="204">
        <f>F101</f>
        <v>430</v>
      </c>
    </row>
    <row r="101" spans="1:6" ht="30" x14ac:dyDescent="0.2">
      <c r="A101" s="186" t="s">
        <v>269</v>
      </c>
      <c r="B101" s="265">
        <v>726</v>
      </c>
      <c r="C101" s="60" t="s">
        <v>232</v>
      </c>
      <c r="D101" s="60" t="s">
        <v>255</v>
      </c>
      <c r="E101" s="60" t="s">
        <v>270</v>
      </c>
      <c r="F101" s="204">
        <f>F102+F103</f>
        <v>430</v>
      </c>
    </row>
    <row r="102" spans="1:6" ht="30" x14ac:dyDescent="0.2">
      <c r="A102" s="186" t="s">
        <v>271</v>
      </c>
      <c r="B102" s="265">
        <v>726</v>
      </c>
      <c r="C102" s="60" t="s">
        <v>232</v>
      </c>
      <c r="D102" s="60" t="s">
        <v>255</v>
      </c>
      <c r="E102" s="60" t="s">
        <v>221</v>
      </c>
      <c r="F102" s="204">
        <v>330.3</v>
      </c>
    </row>
    <row r="103" spans="1:6" ht="45" x14ac:dyDescent="0.2">
      <c r="A103" s="186" t="s">
        <v>273</v>
      </c>
      <c r="B103" s="265">
        <v>726</v>
      </c>
      <c r="C103" s="60" t="s">
        <v>232</v>
      </c>
      <c r="D103" s="60" t="s">
        <v>255</v>
      </c>
      <c r="E103" s="60" t="s">
        <v>272</v>
      </c>
      <c r="F103" s="204">
        <v>99.7</v>
      </c>
    </row>
    <row r="104" spans="1:6" ht="30" x14ac:dyDescent="0.2">
      <c r="A104" s="186" t="s">
        <v>432</v>
      </c>
      <c r="B104" s="265">
        <v>726</v>
      </c>
      <c r="C104" s="60" t="s">
        <v>232</v>
      </c>
      <c r="D104" s="60" t="s">
        <v>255</v>
      </c>
      <c r="E104" s="60" t="s">
        <v>179</v>
      </c>
      <c r="F104" s="204">
        <f>F105</f>
        <v>4.2</v>
      </c>
    </row>
    <row r="105" spans="1:6" ht="30" x14ac:dyDescent="0.2">
      <c r="A105" s="186" t="s">
        <v>274</v>
      </c>
      <c r="B105" s="265">
        <v>726</v>
      </c>
      <c r="C105" s="60" t="s">
        <v>232</v>
      </c>
      <c r="D105" s="60" t="s">
        <v>255</v>
      </c>
      <c r="E105" s="60" t="s">
        <v>275</v>
      </c>
      <c r="F105" s="204">
        <f>F106</f>
        <v>4.2</v>
      </c>
    </row>
    <row r="106" spans="1:6" ht="15" x14ac:dyDescent="0.2">
      <c r="A106" s="186" t="s">
        <v>433</v>
      </c>
      <c r="B106" s="265">
        <v>726</v>
      </c>
      <c r="C106" s="60" t="s">
        <v>232</v>
      </c>
      <c r="D106" s="60" t="s">
        <v>255</v>
      </c>
      <c r="E106" s="60" t="s">
        <v>223</v>
      </c>
      <c r="F106" s="204">
        <v>4.2</v>
      </c>
    </row>
    <row r="107" spans="1:6" ht="31.5" x14ac:dyDescent="0.2">
      <c r="A107" s="188" t="s">
        <v>593</v>
      </c>
      <c r="B107" s="271">
        <v>726</v>
      </c>
      <c r="C107" s="137" t="s">
        <v>233</v>
      </c>
      <c r="D107" s="133"/>
      <c r="E107" s="137"/>
      <c r="F107" s="208">
        <f>F108</f>
        <v>678.6</v>
      </c>
    </row>
    <row r="108" spans="1:6" ht="15.75" x14ac:dyDescent="0.2">
      <c r="A108" s="183" t="s">
        <v>62</v>
      </c>
      <c r="B108" s="262">
        <v>726</v>
      </c>
      <c r="C108" s="133" t="s">
        <v>126</v>
      </c>
      <c r="D108" s="133"/>
      <c r="E108" s="137"/>
      <c r="F108" s="203">
        <f>F110+F115</f>
        <v>678.6</v>
      </c>
    </row>
    <row r="109" spans="1:6" ht="15.75" x14ac:dyDescent="0.2">
      <c r="A109" s="189" t="s">
        <v>168</v>
      </c>
      <c r="B109" s="272">
        <v>726</v>
      </c>
      <c r="C109" s="151" t="s">
        <v>126</v>
      </c>
      <c r="D109" s="151" t="s">
        <v>256</v>
      </c>
      <c r="E109" s="152"/>
      <c r="F109" s="205">
        <f>F110</f>
        <v>678.6</v>
      </c>
    </row>
    <row r="110" spans="1:6" ht="63" x14ac:dyDescent="0.2">
      <c r="A110" s="184" t="s">
        <v>434</v>
      </c>
      <c r="B110" s="263">
        <v>726</v>
      </c>
      <c r="C110" s="151" t="s">
        <v>126</v>
      </c>
      <c r="D110" s="152" t="s">
        <v>257</v>
      </c>
      <c r="E110" s="152"/>
      <c r="F110" s="205">
        <f>F111</f>
        <v>678.6</v>
      </c>
    </row>
    <row r="111" spans="1:6" ht="30" x14ac:dyDescent="0.2">
      <c r="A111" s="186" t="s">
        <v>181</v>
      </c>
      <c r="B111" s="265">
        <v>726</v>
      </c>
      <c r="C111" s="60" t="s">
        <v>126</v>
      </c>
      <c r="D111" s="153" t="s">
        <v>258</v>
      </c>
      <c r="E111" s="153"/>
      <c r="F111" s="204">
        <f>F112</f>
        <v>678.6</v>
      </c>
    </row>
    <row r="112" spans="1:6" ht="30" x14ac:dyDescent="0.2">
      <c r="A112" s="186" t="s">
        <v>432</v>
      </c>
      <c r="B112" s="265">
        <v>726</v>
      </c>
      <c r="C112" s="60" t="s">
        <v>126</v>
      </c>
      <c r="D112" s="153" t="s">
        <v>258</v>
      </c>
      <c r="E112" s="60" t="s">
        <v>179</v>
      </c>
      <c r="F112" s="204">
        <f>F113</f>
        <v>678.6</v>
      </c>
    </row>
    <row r="113" spans="1:6" ht="30" x14ac:dyDescent="0.2">
      <c r="A113" s="186" t="s">
        <v>274</v>
      </c>
      <c r="B113" s="265">
        <v>726</v>
      </c>
      <c r="C113" s="60" t="s">
        <v>126</v>
      </c>
      <c r="D113" s="153" t="s">
        <v>258</v>
      </c>
      <c r="E113" s="60" t="s">
        <v>275</v>
      </c>
      <c r="F113" s="204">
        <f>F114</f>
        <v>678.6</v>
      </c>
    </row>
    <row r="114" spans="1:6" ht="15" x14ac:dyDescent="0.2">
      <c r="A114" s="186" t="s">
        <v>433</v>
      </c>
      <c r="B114" s="265">
        <v>726</v>
      </c>
      <c r="C114" s="60" t="s">
        <v>126</v>
      </c>
      <c r="D114" s="153" t="s">
        <v>258</v>
      </c>
      <c r="E114" s="60" t="s">
        <v>223</v>
      </c>
      <c r="F114" s="204">
        <v>678.6</v>
      </c>
    </row>
    <row r="115" spans="1:6" ht="47.25" hidden="1" x14ac:dyDescent="0.2">
      <c r="A115" s="666" t="s">
        <v>580</v>
      </c>
      <c r="B115" s="667">
        <v>726</v>
      </c>
      <c r="C115" s="599" t="s">
        <v>126</v>
      </c>
      <c r="D115" s="365" t="s">
        <v>500</v>
      </c>
      <c r="E115" s="599"/>
      <c r="F115" s="668">
        <f>F116</f>
        <v>0</v>
      </c>
    </row>
    <row r="116" spans="1:6" ht="30" hidden="1" x14ac:dyDescent="0.2">
      <c r="A116" s="669" t="s">
        <v>432</v>
      </c>
      <c r="B116" s="670">
        <v>726</v>
      </c>
      <c r="C116" s="366" t="s">
        <v>126</v>
      </c>
      <c r="D116" s="366" t="s">
        <v>500</v>
      </c>
      <c r="E116" s="366" t="s">
        <v>179</v>
      </c>
      <c r="F116" s="671">
        <f>F117</f>
        <v>0</v>
      </c>
    </row>
    <row r="117" spans="1:6" ht="30" hidden="1" x14ac:dyDescent="0.2">
      <c r="A117" s="669" t="s">
        <v>274</v>
      </c>
      <c r="B117" s="670">
        <v>726</v>
      </c>
      <c r="C117" s="366" t="s">
        <v>126</v>
      </c>
      <c r="D117" s="366" t="s">
        <v>500</v>
      </c>
      <c r="E117" s="366" t="s">
        <v>275</v>
      </c>
      <c r="F117" s="671">
        <f>F118</f>
        <v>0</v>
      </c>
    </row>
    <row r="118" spans="1:6" ht="15" hidden="1" x14ac:dyDescent="0.2">
      <c r="A118" s="669" t="s">
        <v>433</v>
      </c>
      <c r="B118" s="670">
        <v>726</v>
      </c>
      <c r="C118" s="366" t="s">
        <v>126</v>
      </c>
      <c r="D118" s="366" t="s">
        <v>500</v>
      </c>
      <c r="E118" s="366" t="s">
        <v>223</v>
      </c>
      <c r="F118" s="671">
        <v>0</v>
      </c>
    </row>
    <row r="119" spans="1:6" ht="15.75" x14ac:dyDescent="0.2">
      <c r="A119" s="188" t="s">
        <v>60</v>
      </c>
      <c r="B119" s="271">
        <v>726</v>
      </c>
      <c r="C119" s="137" t="s">
        <v>234</v>
      </c>
      <c r="D119" s="137"/>
      <c r="E119" s="137"/>
      <c r="F119" s="208">
        <f>F132+F120</f>
        <v>3916.5</v>
      </c>
    </row>
    <row r="120" spans="1:6" ht="15.75" x14ac:dyDescent="0.2">
      <c r="A120" s="183" t="s">
        <v>138</v>
      </c>
      <c r="B120" s="262">
        <v>726</v>
      </c>
      <c r="C120" s="133" t="s">
        <v>128</v>
      </c>
      <c r="D120" s="133"/>
      <c r="E120" s="137"/>
      <c r="F120" s="203">
        <f>F127+F121</f>
        <v>3816.5</v>
      </c>
    </row>
    <row r="121" spans="1:6" ht="31.5" hidden="1" x14ac:dyDescent="0.25">
      <c r="A121" s="576" t="s">
        <v>13</v>
      </c>
      <c r="B121" s="409">
        <v>726</v>
      </c>
      <c r="C121" s="313" t="s">
        <v>128</v>
      </c>
      <c r="D121" s="318" t="s">
        <v>247</v>
      </c>
      <c r="E121" s="318"/>
      <c r="F121" s="206">
        <f>F125</f>
        <v>0</v>
      </c>
    </row>
    <row r="122" spans="1:6" ht="30" hidden="1" x14ac:dyDescent="0.25">
      <c r="A122" s="314" t="s">
        <v>14</v>
      </c>
      <c r="B122" s="409">
        <v>726</v>
      </c>
      <c r="C122" s="311" t="s">
        <v>128</v>
      </c>
      <c r="D122" s="318" t="s">
        <v>248</v>
      </c>
      <c r="E122" s="318"/>
      <c r="F122" s="204">
        <f>F125</f>
        <v>0</v>
      </c>
    </row>
    <row r="123" spans="1:6" ht="30" hidden="1" x14ac:dyDescent="0.25">
      <c r="A123" s="314" t="s">
        <v>15</v>
      </c>
      <c r="B123" s="409">
        <v>726</v>
      </c>
      <c r="C123" s="311" t="s">
        <v>128</v>
      </c>
      <c r="D123" s="318" t="s">
        <v>248</v>
      </c>
      <c r="E123" s="318" t="s">
        <v>179</v>
      </c>
      <c r="F123" s="204">
        <f>F125</f>
        <v>0</v>
      </c>
    </row>
    <row r="124" spans="1:6" ht="30" hidden="1" x14ac:dyDescent="0.25">
      <c r="A124" s="490" t="s">
        <v>503</v>
      </c>
      <c r="B124" s="409">
        <v>726</v>
      </c>
      <c r="C124" s="311" t="s">
        <v>128</v>
      </c>
      <c r="D124" s="318" t="s">
        <v>248</v>
      </c>
      <c r="E124" s="318" t="s">
        <v>275</v>
      </c>
      <c r="F124" s="204">
        <f>F125</f>
        <v>0</v>
      </c>
    </row>
    <row r="125" spans="1:6" ht="30" hidden="1" x14ac:dyDescent="0.2">
      <c r="A125" s="314" t="s">
        <v>274</v>
      </c>
      <c r="B125" s="409">
        <v>726</v>
      </c>
      <c r="C125" s="311" t="s">
        <v>128</v>
      </c>
      <c r="D125" s="394" t="s">
        <v>248</v>
      </c>
      <c r="E125" s="394" t="s">
        <v>223</v>
      </c>
      <c r="F125" s="204">
        <v>0</v>
      </c>
    </row>
    <row r="126" spans="1:6" ht="15.75" x14ac:dyDescent="0.2">
      <c r="A126" s="189" t="s">
        <v>168</v>
      </c>
      <c r="B126" s="272">
        <v>726</v>
      </c>
      <c r="C126" s="152" t="s">
        <v>128</v>
      </c>
      <c r="D126" s="151" t="s">
        <v>256</v>
      </c>
      <c r="E126" s="152"/>
      <c r="F126" s="205">
        <f>F127</f>
        <v>3816.5</v>
      </c>
    </row>
    <row r="127" spans="1:6" ht="47.25" x14ac:dyDescent="0.2">
      <c r="A127" s="189" t="s">
        <v>652</v>
      </c>
      <c r="B127" s="272">
        <v>726</v>
      </c>
      <c r="C127" s="152" t="s">
        <v>128</v>
      </c>
      <c r="D127" s="152" t="s">
        <v>259</v>
      </c>
      <c r="E127" s="152"/>
      <c r="F127" s="205">
        <f>F128</f>
        <v>3816.5</v>
      </c>
    </row>
    <row r="128" spans="1:6" ht="15" x14ac:dyDescent="0.2">
      <c r="A128" s="52" t="s">
        <v>50</v>
      </c>
      <c r="B128" s="273">
        <v>726</v>
      </c>
      <c r="C128" s="153" t="s">
        <v>128</v>
      </c>
      <c r="D128" s="153" t="s">
        <v>260</v>
      </c>
      <c r="E128" s="153"/>
      <c r="F128" s="207">
        <f>F129</f>
        <v>3816.5</v>
      </c>
    </row>
    <row r="129" spans="1:6" ht="30" x14ac:dyDescent="0.2">
      <c r="A129" s="52" t="s">
        <v>432</v>
      </c>
      <c r="B129" s="273">
        <v>726</v>
      </c>
      <c r="C129" s="153" t="s">
        <v>128</v>
      </c>
      <c r="D129" s="153" t="s">
        <v>260</v>
      </c>
      <c r="E129" s="153" t="s">
        <v>179</v>
      </c>
      <c r="F129" s="207">
        <f>F130</f>
        <v>3816.5</v>
      </c>
    </row>
    <row r="130" spans="1:6" ht="30" x14ac:dyDescent="0.2">
      <c r="A130" s="52" t="s">
        <v>274</v>
      </c>
      <c r="B130" s="273">
        <v>726</v>
      </c>
      <c r="C130" s="153" t="s">
        <v>128</v>
      </c>
      <c r="D130" s="153" t="s">
        <v>260</v>
      </c>
      <c r="E130" s="153" t="s">
        <v>275</v>
      </c>
      <c r="F130" s="207">
        <f>F131</f>
        <v>3816.5</v>
      </c>
    </row>
    <row r="131" spans="1:6" ht="15" x14ac:dyDescent="0.2">
      <c r="A131" s="52" t="s">
        <v>433</v>
      </c>
      <c r="B131" s="273">
        <v>726</v>
      </c>
      <c r="C131" s="153" t="s">
        <v>128</v>
      </c>
      <c r="D131" s="153" t="s">
        <v>260</v>
      </c>
      <c r="E131" s="153" t="s">
        <v>223</v>
      </c>
      <c r="F131" s="207">
        <v>3816.5</v>
      </c>
    </row>
    <row r="132" spans="1:6" ht="15.75" x14ac:dyDescent="0.2">
      <c r="A132" s="183" t="s">
        <v>59</v>
      </c>
      <c r="B132" s="262">
        <v>726</v>
      </c>
      <c r="C132" s="133" t="s">
        <v>308</v>
      </c>
      <c r="D132" s="133"/>
      <c r="E132" s="137"/>
      <c r="F132" s="203">
        <f>F139+F133</f>
        <v>100</v>
      </c>
    </row>
    <row r="133" spans="1:6" ht="15.75" hidden="1" x14ac:dyDescent="0.2">
      <c r="A133" s="678" t="s">
        <v>168</v>
      </c>
      <c r="B133" s="679">
        <v>726</v>
      </c>
      <c r="C133" s="599" t="s">
        <v>308</v>
      </c>
      <c r="D133" s="659" t="s">
        <v>256</v>
      </c>
      <c r="E133" s="659"/>
      <c r="F133" s="672">
        <f>F134</f>
        <v>0</v>
      </c>
    </row>
    <row r="134" spans="1:6" ht="47.25" hidden="1" x14ac:dyDescent="0.2">
      <c r="A134" s="678" t="s">
        <v>427</v>
      </c>
      <c r="B134" s="679">
        <v>726</v>
      </c>
      <c r="C134" s="599" t="s">
        <v>308</v>
      </c>
      <c r="D134" s="659" t="s">
        <v>435</v>
      </c>
      <c r="E134" s="659"/>
      <c r="F134" s="672">
        <f>F135</f>
        <v>0</v>
      </c>
    </row>
    <row r="135" spans="1:6" ht="30" hidden="1" x14ac:dyDescent="0.2">
      <c r="A135" s="602" t="s">
        <v>436</v>
      </c>
      <c r="B135" s="680">
        <v>726</v>
      </c>
      <c r="C135" s="366" t="s">
        <v>308</v>
      </c>
      <c r="D135" s="605" t="s">
        <v>437</v>
      </c>
      <c r="E135" s="366"/>
      <c r="F135" s="604">
        <f>F136</f>
        <v>0</v>
      </c>
    </row>
    <row r="136" spans="1:6" ht="30" hidden="1" x14ac:dyDescent="0.2">
      <c r="A136" s="602" t="s">
        <v>432</v>
      </c>
      <c r="B136" s="680">
        <v>726</v>
      </c>
      <c r="C136" s="366" t="s">
        <v>308</v>
      </c>
      <c r="D136" s="605" t="s">
        <v>437</v>
      </c>
      <c r="E136" s="366" t="s">
        <v>179</v>
      </c>
      <c r="F136" s="604">
        <f>F137</f>
        <v>0</v>
      </c>
    </row>
    <row r="137" spans="1:6" ht="30" hidden="1" x14ac:dyDescent="0.2">
      <c r="A137" s="602" t="s">
        <v>274</v>
      </c>
      <c r="B137" s="680">
        <v>726</v>
      </c>
      <c r="C137" s="366" t="s">
        <v>308</v>
      </c>
      <c r="D137" s="605" t="s">
        <v>437</v>
      </c>
      <c r="E137" s="366" t="s">
        <v>275</v>
      </c>
      <c r="F137" s="604">
        <f>F138</f>
        <v>0</v>
      </c>
    </row>
    <row r="138" spans="1:6" ht="15" hidden="1" x14ac:dyDescent="0.2">
      <c r="A138" s="602" t="s">
        <v>433</v>
      </c>
      <c r="B138" s="680">
        <v>726</v>
      </c>
      <c r="C138" s="366" t="s">
        <v>308</v>
      </c>
      <c r="D138" s="605" t="s">
        <v>437</v>
      </c>
      <c r="E138" s="366" t="s">
        <v>223</v>
      </c>
      <c r="F138" s="604">
        <v>0</v>
      </c>
    </row>
    <row r="139" spans="1:6" ht="31.5" x14ac:dyDescent="0.2">
      <c r="A139" s="184" t="s">
        <v>54</v>
      </c>
      <c r="B139" s="263">
        <v>726</v>
      </c>
      <c r="C139" s="151" t="s">
        <v>308</v>
      </c>
      <c r="D139" s="151" t="s">
        <v>245</v>
      </c>
      <c r="E139" s="151"/>
      <c r="F139" s="205">
        <f t="shared" ref="F139:F144" si="5">F140</f>
        <v>100</v>
      </c>
    </row>
    <row r="140" spans="1:6" ht="31.5" x14ac:dyDescent="0.2">
      <c r="A140" s="185" t="s">
        <v>13</v>
      </c>
      <c r="B140" s="264">
        <v>726</v>
      </c>
      <c r="C140" s="156" t="s">
        <v>308</v>
      </c>
      <c r="D140" s="156" t="s">
        <v>246</v>
      </c>
      <c r="E140" s="156"/>
      <c r="F140" s="206">
        <f t="shared" si="5"/>
        <v>100</v>
      </c>
    </row>
    <row r="141" spans="1:6" ht="30" x14ac:dyDescent="0.2">
      <c r="A141" s="186" t="s">
        <v>14</v>
      </c>
      <c r="B141" s="265">
        <v>726</v>
      </c>
      <c r="C141" s="60" t="s">
        <v>308</v>
      </c>
      <c r="D141" s="60" t="s">
        <v>247</v>
      </c>
      <c r="E141" s="60"/>
      <c r="F141" s="204">
        <f t="shared" si="5"/>
        <v>100</v>
      </c>
    </row>
    <row r="142" spans="1:6" ht="15" x14ac:dyDescent="0.2">
      <c r="A142" s="186" t="s">
        <v>50</v>
      </c>
      <c r="B142" s="265">
        <v>726</v>
      </c>
      <c r="C142" s="60" t="s">
        <v>308</v>
      </c>
      <c r="D142" s="60" t="s">
        <v>309</v>
      </c>
      <c r="E142" s="60"/>
      <c r="F142" s="204">
        <f t="shared" si="5"/>
        <v>100</v>
      </c>
    </row>
    <row r="143" spans="1:6" ht="30" x14ac:dyDescent="0.2">
      <c r="A143" s="186" t="s">
        <v>432</v>
      </c>
      <c r="B143" s="265">
        <v>726</v>
      </c>
      <c r="C143" s="60" t="s">
        <v>308</v>
      </c>
      <c r="D143" s="60" t="s">
        <v>309</v>
      </c>
      <c r="E143" s="60" t="s">
        <v>179</v>
      </c>
      <c r="F143" s="204">
        <f t="shared" si="5"/>
        <v>100</v>
      </c>
    </row>
    <row r="144" spans="1:6" ht="30" x14ac:dyDescent="0.2">
      <c r="A144" s="186" t="s">
        <v>274</v>
      </c>
      <c r="B144" s="265">
        <v>726</v>
      </c>
      <c r="C144" s="60" t="s">
        <v>308</v>
      </c>
      <c r="D144" s="60" t="s">
        <v>309</v>
      </c>
      <c r="E144" s="60" t="s">
        <v>275</v>
      </c>
      <c r="F144" s="204">
        <f t="shared" si="5"/>
        <v>100</v>
      </c>
    </row>
    <row r="145" spans="1:6" ht="15" x14ac:dyDescent="0.2">
      <c r="A145" s="186" t="s">
        <v>433</v>
      </c>
      <c r="B145" s="265">
        <v>726</v>
      </c>
      <c r="C145" s="60" t="s">
        <v>308</v>
      </c>
      <c r="D145" s="60" t="s">
        <v>309</v>
      </c>
      <c r="E145" s="60" t="s">
        <v>223</v>
      </c>
      <c r="F145" s="204">
        <v>100</v>
      </c>
    </row>
    <row r="146" spans="1:6" ht="15.75" x14ac:dyDescent="0.2">
      <c r="A146" s="188" t="s">
        <v>164</v>
      </c>
      <c r="B146" s="271">
        <v>726</v>
      </c>
      <c r="C146" s="137" t="s">
        <v>235</v>
      </c>
      <c r="D146" s="133"/>
      <c r="E146" s="137"/>
      <c r="F146" s="208">
        <f>F147</f>
        <v>4564.3999999999996</v>
      </c>
    </row>
    <row r="147" spans="1:6" ht="15.75" x14ac:dyDescent="0.2">
      <c r="A147" s="182" t="s">
        <v>210</v>
      </c>
      <c r="B147" s="261">
        <v>726</v>
      </c>
      <c r="C147" s="133" t="s">
        <v>236</v>
      </c>
      <c r="D147" s="133"/>
      <c r="E147" s="137"/>
      <c r="F147" s="203">
        <f>F164+F148</f>
        <v>4564.3999999999996</v>
      </c>
    </row>
    <row r="148" spans="1:6" ht="15.75" x14ac:dyDescent="0.2">
      <c r="A148" s="184" t="s">
        <v>168</v>
      </c>
      <c r="B148" s="263">
        <v>726</v>
      </c>
      <c r="C148" s="151" t="s">
        <v>236</v>
      </c>
      <c r="D148" s="152" t="s">
        <v>256</v>
      </c>
      <c r="E148" s="152"/>
      <c r="F148" s="205">
        <f>F149+F155</f>
        <v>1450</v>
      </c>
    </row>
    <row r="149" spans="1:6" ht="31.5" x14ac:dyDescent="0.2">
      <c r="A149" s="184" t="s">
        <v>723</v>
      </c>
      <c r="B149" s="263">
        <v>726</v>
      </c>
      <c r="C149" s="151" t="s">
        <v>236</v>
      </c>
      <c r="D149" s="152" t="s">
        <v>387</v>
      </c>
      <c r="E149" s="152"/>
      <c r="F149" s="205">
        <f>F150</f>
        <v>1450</v>
      </c>
    </row>
    <row r="150" spans="1:6" ht="30" x14ac:dyDescent="0.2">
      <c r="A150" s="186" t="s">
        <v>388</v>
      </c>
      <c r="B150" s="265">
        <v>726</v>
      </c>
      <c r="C150" s="60" t="s">
        <v>236</v>
      </c>
      <c r="D150" s="153" t="s">
        <v>389</v>
      </c>
      <c r="E150" s="60"/>
      <c r="F150" s="204">
        <f>F151</f>
        <v>1450</v>
      </c>
    </row>
    <row r="151" spans="1:6" ht="30" x14ac:dyDescent="0.2">
      <c r="A151" s="186" t="s">
        <v>432</v>
      </c>
      <c r="B151" s="265">
        <v>726</v>
      </c>
      <c r="C151" s="60" t="s">
        <v>236</v>
      </c>
      <c r="D151" s="153" t="s">
        <v>389</v>
      </c>
      <c r="E151" s="60" t="s">
        <v>179</v>
      </c>
      <c r="F151" s="204">
        <f>F152</f>
        <v>1450</v>
      </c>
    </row>
    <row r="152" spans="1:6" ht="30" x14ac:dyDescent="0.2">
      <c r="A152" s="186" t="s">
        <v>274</v>
      </c>
      <c r="B152" s="265">
        <v>726</v>
      </c>
      <c r="C152" s="60" t="s">
        <v>236</v>
      </c>
      <c r="D152" s="153" t="s">
        <v>389</v>
      </c>
      <c r="E152" s="60" t="s">
        <v>275</v>
      </c>
      <c r="F152" s="204">
        <f>F154+F153</f>
        <v>1450</v>
      </c>
    </row>
    <row r="153" spans="1:6" ht="15" x14ac:dyDescent="0.2">
      <c r="A153" s="186" t="s">
        <v>433</v>
      </c>
      <c r="B153" s="265">
        <v>726</v>
      </c>
      <c r="C153" s="60" t="s">
        <v>236</v>
      </c>
      <c r="D153" s="153" t="s">
        <v>389</v>
      </c>
      <c r="E153" s="60" t="s">
        <v>223</v>
      </c>
      <c r="F153" s="204">
        <v>250</v>
      </c>
    </row>
    <row r="154" spans="1:6" ht="15" x14ac:dyDescent="0.2">
      <c r="A154" s="186" t="s">
        <v>579</v>
      </c>
      <c r="B154" s="265">
        <v>726</v>
      </c>
      <c r="C154" s="60" t="s">
        <v>236</v>
      </c>
      <c r="D154" s="153" t="s">
        <v>389</v>
      </c>
      <c r="E154" s="60" t="s">
        <v>578</v>
      </c>
      <c r="F154" s="204">
        <v>1200</v>
      </c>
    </row>
    <row r="155" spans="1:6" ht="47.25" hidden="1" x14ac:dyDescent="0.2">
      <c r="A155" s="657" t="s">
        <v>535</v>
      </c>
      <c r="B155" s="677">
        <v>726</v>
      </c>
      <c r="C155" s="599" t="s">
        <v>236</v>
      </c>
      <c r="D155" s="659" t="s">
        <v>404</v>
      </c>
      <c r="E155" s="599"/>
      <c r="F155" s="672">
        <f>F156+F160</f>
        <v>0</v>
      </c>
    </row>
    <row r="156" spans="1:6" ht="30" hidden="1" x14ac:dyDescent="0.2">
      <c r="A156" s="664" t="s">
        <v>405</v>
      </c>
      <c r="B156" s="665">
        <v>726</v>
      </c>
      <c r="C156" s="366" t="s">
        <v>236</v>
      </c>
      <c r="D156" s="605" t="s">
        <v>407</v>
      </c>
      <c r="E156" s="366"/>
      <c r="F156" s="604">
        <f>F157</f>
        <v>0</v>
      </c>
    </row>
    <row r="157" spans="1:6" ht="30" hidden="1" x14ac:dyDescent="0.2">
      <c r="A157" s="664" t="s">
        <v>432</v>
      </c>
      <c r="B157" s="665">
        <v>726</v>
      </c>
      <c r="C157" s="366" t="s">
        <v>236</v>
      </c>
      <c r="D157" s="605" t="s">
        <v>407</v>
      </c>
      <c r="E157" s="366" t="s">
        <v>179</v>
      </c>
      <c r="F157" s="604">
        <f>F158</f>
        <v>0</v>
      </c>
    </row>
    <row r="158" spans="1:6" ht="30" hidden="1" x14ac:dyDescent="0.2">
      <c r="A158" s="664" t="s">
        <v>274</v>
      </c>
      <c r="B158" s="665">
        <v>726</v>
      </c>
      <c r="C158" s="366" t="s">
        <v>236</v>
      </c>
      <c r="D158" s="605" t="s">
        <v>407</v>
      </c>
      <c r="E158" s="366" t="s">
        <v>275</v>
      </c>
      <c r="F158" s="604">
        <f>F159</f>
        <v>0</v>
      </c>
    </row>
    <row r="159" spans="1:6" ht="15" hidden="1" x14ac:dyDescent="0.2">
      <c r="A159" s="664" t="s">
        <v>433</v>
      </c>
      <c r="B159" s="665">
        <v>726</v>
      </c>
      <c r="C159" s="366" t="s">
        <v>236</v>
      </c>
      <c r="D159" s="605" t="s">
        <v>407</v>
      </c>
      <c r="E159" s="366" t="s">
        <v>223</v>
      </c>
      <c r="F159" s="604">
        <v>0</v>
      </c>
    </row>
    <row r="160" spans="1:6" ht="31.5" hidden="1" x14ac:dyDescent="0.2">
      <c r="A160" s="673" t="s">
        <v>588</v>
      </c>
      <c r="B160" s="674">
        <v>726</v>
      </c>
      <c r="C160" s="675" t="s">
        <v>236</v>
      </c>
      <c r="D160" s="676" t="s">
        <v>539</v>
      </c>
      <c r="E160" s="366"/>
      <c r="F160" s="604">
        <f>F162</f>
        <v>0</v>
      </c>
    </row>
    <row r="161" spans="1:6" ht="30" hidden="1" x14ac:dyDescent="0.2">
      <c r="A161" s="669" t="s">
        <v>432</v>
      </c>
      <c r="B161" s="665">
        <v>726</v>
      </c>
      <c r="C161" s="605" t="s">
        <v>236</v>
      </c>
      <c r="D161" s="366" t="s">
        <v>539</v>
      </c>
      <c r="E161" s="366" t="s">
        <v>179</v>
      </c>
      <c r="F161" s="604">
        <f>F162</f>
        <v>0</v>
      </c>
    </row>
    <row r="162" spans="1:6" ht="30" hidden="1" x14ac:dyDescent="0.2">
      <c r="A162" s="669" t="s">
        <v>274</v>
      </c>
      <c r="B162" s="665">
        <v>726</v>
      </c>
      <c r="C162" s="605" t="s">
        <v>236</v>
      </c>
      <c r="D162" s="366" t="s">
        <v>539</v>
      </c>
      <c r="E162" s="366" t="s">
        <v>275</v>
      </c>
      <c r="F162" s="604">
        <f>F163</f>
        <v>0</v>
      </c>
    </row>
    <row r="163" spans="1:6" ht="15" hidden="1" x14ac:dyDescent="0.2">
      <c r="A163" s="669" t="s">
        <v>433</v>
      </c>
      <c r="B163" s="665">
        <v>726</v>
      </c>
      <c r="C163" s="605" t="s">
        <v>236</v>
      </c>
      <c r="D163" s="366" t="s">
        <v>539</v>
      </c>
      <c r="E163" s="366" t="s">
        <v>223</v>
      </c>
      <c r="F163" s="604">
        <v>0</v>
      </c>
    </row>
    <row r="164" spans="1:6" ht="19.5" customHeight="1" x14ac:dyDescent="0.2">
      <c r="A164" s="184" t="s">
        <v>54</v>
      </c>
      <c r="B164" s="263">
        <v>726</v>
      </c>
      <c r="C164" s="151" t="s">
        <v>236</v>
      </c>
      <c r="D164" s="151" t="s">
        <v>245</v>
      </c>
      <c r="E164" s="151"/>
      <c r="F164" s="205">
        <f>F165+F180+F184</f>
        <v>3114.4</v>
      </c>
    </row>
    <row r="165" spans="1:6" ht="31.5" x14ac:dyDescent="0.2">
      <c r="A165" s="185" t="s">
        <v>13</v>
      </c>
      <c r="B165" s="264">
        <v>726</v>
      </c>
      <c r="C165" s="156" t="s">
        <v>236</v>
      </c>
      <c r="D165" s="156" t="s">
        <v>246</v>
      </c>
      <c r="E165" s="156"/>
      <c r="F165" s="206">
        <f>F166</f>
        <v>250</v>
      </c>
    </row>
    <row r="166" spans="1:6" ht="30" x14ac:dyDescent="0.2">
      <c r="A166" s="186" t="s">
        <v>14</v>
      </c>
      <c r="B166" s="265">
        <v>726</v>
      </c>
      <c r="C166" s="60" t="s">
        <v>236</v>
      </c>
      <c r="D166" s="60" t="s">
        <v>247</v>
      </c>
      <c r="E166" s="60"/>
      <c r="F166" s="204">
        <f>F171+F167</f>
        <v>250</v>
      </c>
    </row>
    <row r="167" spans="1:6" ht="47.25" hidden="1" x14ac:dyDescent="0.2">
      <c r="A167" s="666" t="s">
        <v>529</v>
      </c>
      <c r="B167" s="667">
        <v>726</v>
      </c>
      <c r="C167" s="599" t="s">
        <v>236</v>
      </c>
      <c r="D167" s="599" t="s">
        <v>528</v>
      </c>
      <c r="E167" s="599"/>
      <c r="F167" s="672">
        <f>F170</f>
        <v>0</v>
      </c>
    </row>
    <row r="168" spans="1:6" ht="30" hidden="1" x14ac:dyDescent="0.2">
      <c r="A168" s="664" t="s">
        <v>432</v>
      </c>
      <c r="B168" s="665">
        <v>726</v>
      </c>
      <c r="C168" s="366" t="s">
        <v>236</v>
      </c>
      <c r="D168" s="366" t="s">
        <v>528</v>
      </c>
      <c r="E168" s="366" t="s">
        <v>179</v>
      </c>
      <c r="F168" s="604">
        <f>F170</f>
        <v>0</v>
      </c>
    </row>
    <row r="169" spans="1:6" ht="30" hidden="1" x14ac:dyDescent="0.2">
      <c r="A169" s="664" t="s">
        <v>274</v>
      </c>
      <c r="B169" s="665">
        <v>726</v>
      </c>
      <c r="C169" s="366" t="s">
        <v>236</v>
      </c>
      <c r="D169" s="366" t="s">
        <v>528</v>
      </c>
      <c r="E169" s="366" t="s">
        <v>275</v>
      </c>
      <c r="F169" s="604">
        <f>F170</f>
        <v>0</v>
      </c>
    </row>
    <row r="170" spans="1:6" ht="15.75" hidden="1" customHeight="1" x14ac:dyDescent="0.2">
      <c r="A170" s="664" t="s">
        <v>433</v>
      </c>
      <c r="B170" s="665">
        <v>726</v>
      </c>
      <c r="C170" s="366" t="s">
        <v>236</v>
      </c>
      <c r="D170" s="366" t="s">
        <v>528</v>
      </c>
      <c r="E170" s="366" t="s">
        <v>223</v>
      </c>
      <c r="F170" s="604">
        <v>0</v>
      </c>
    </row>
    <row r="171" spans="1:6" ht="31.5" hidden="1" x14ac:dyDescent="0.2">
      <c r="A171" s="578" t="s">
        <v>447</v>
      </c>
      <c r="B171" s="579">
        <v>726</v>
      </c>
      <c r="C171" s="438" t="s">
        <v>236</v>
      </c>
      <c r="D171" s="438" t="s">
        <v>448</v>
      </c>
      <c r="E171" s="438"/>
      <c r="F171" s="206">
        <f>F176+F172</f>
        <v>250</v>
      </c>
    </row>
    <row r="172" spans="1:6" ht="15.75" hidden="1" x14ac:dyDescent="0.2">
      <c r="A172" s="312" t="s">
        <v>552</v>
      </c>
      <c r="B172" s="492">
        <v>726</v>
      </c>
      <c r="C172" s="313" t="s">
        <v>236</v>
      </c>
      <c r="D172" s="313" t="s">
        <v>553</v>
      </c>
      <c r="E172" s="438"/>
      <c r="F172" s="206">
        <f>F173</f>
        <v>0</v>
      </c>
    </row>
    <row r="173" spans="1:6" ht="30" hidden="1" x14ac:dyDescent="0.2">
      <c r="A173" s="314" t="s">
        <v>432</v>
      </c>
      <c r="B173" s="453">
        <v>726</v>
      </c>
      <c r="C173" s="311" t="s">
        <v>236</v>
      </c>
      <c r="D173" s="311" t="s">
        <v>553</v>
      </c>
      <c r="E173" s="311" t="s">
        <v>179</v>
      </c>
      <c r="F173" s="204">
        <f>F174</f>
        <v>0</v>
      </c>
    </row>
    <row r="174" spans="1:6" ht="30" hidden="1" x14ac:dyDescent="0.2">
      <c r="A174" s="314" t="s">
        <v>274</v>
      </c>
      <c r="B174" s="453">
        <v>726</v>
      </c>
      <c r="C174" s="311" t="s">
        <v>236</v>
      </c>
      <c r="D174" s="311" t="s">
        <v>553</v>
      </c>
      <c r="E174" s="311" t="s">
        <v>275</v>
      </c>
      <c r="F174" s="204">
        <f>F175</f>
        <v>0</v>
      </c>
    </row>
    <row r="175" spans="1:6" ht="15" hidden="1" x14ac:dyDescent="0.2">
      <c r="A175" s="314" t="s">
        <v>433</v>
      </c>
      <c r="B175" s="453">
        <v>726</v>
      </c>
      <c r="C175" s="311" t="s">
        <v>236</v>
      </c>
      <c r="D175" s="311" t="s">
        <v>553</v>
      </c>
      <c r="E175" s="311" t="s">
        <v>223</v>
      </c>
      <c r="F175" s="204">
        <v>0</v>
      </c>
    </row>
    <row r="176" spans="1:6" ht="15.75" x14ac:dyDescent="0.2">
      <c r="A176" s="149" t="s">
        <v>211</v>
      </c>
      <c r="B176" s="274">
        <v>726</v>
      </c>
      <c r="C176" s="151" t="s">
        <v>236</v>
      </c>
      <c r="D176" s="151" t="s">
        <v>261</v>
      </c>
      <c r="E176" s="151"/>
      <c r="F176" s="205">
        <f>F177</f>
        <v>250</v>
      </c>
    </row>
    <row r="177" spans="1:6" ht="30" x14ac:dyDescent="0.2">
      <c r="A177" s="186" t="s">
        <v>432</v>
      </c>
      <c r="B177" s="265">
        <v>726</v>
      </c>
      <c r="C177" s="60" t="s">
        <v>236</v>
      </c>
      <c r="D177" s="60" t="s">
        <v>261</v>
      </c>
      <c r="E177" s="60" t="s">
        <v>179</v>
      </c>
      <c r="F177" s="204">
        <f>F178</f>
        <v>250</v>
      </c>
    </row>
    <row r="178" spans="1:6" ht="30" x14ac:dyDescent="0.2">
      <c r="A178" s="186" t="s">
        <v>274</v>
      </c>
      <c r="B178" s="265">
        <v>726</v>
      </c>
      <c r="C178" s="60" t="s">
        <v>236</v>
      </c>
      <c r="D178" s="60" t="s">
        <v>261</v>
      </c>
      <c r="E178" s="60" t="s">
        <v>275</v>
      </c>
      <c r="F178" s="204">
        <f>F179</f>
        <v>250</v>
      </c>
    </row>
    <row r="179" spans="1:6" ht="15" x14ac:dyDescent="0.2">
      <c r="A179" s="186" t="s">
        <v>433</v>
      </c>
      <c r="B179" s="265">
        <v>726</v>
      </c>
      <c r="C179" s="60" t="s">
        <v>236</v>
      </c>
      <c r="D179" s="60" t="s">
        <v>261</v>
      </c>
      <c r="E179" s="60" t="s">
        <v>223</v>
      </c>
      <c r="F179" s="204">
        <v>250</v>
      </c>
    </row>
    <row r="180" spans="1:6" ht="47.25" x14ac:dyDescent="0.2">
      <c r="A180" s="149" t="s">
        <v>580</v>
      </c>
      <c r="B180" s="274">
        <v>726</v>
      </c>
      <c r="C180" s="151" t="s">
        <v>236</v>
      </c>
      <c r="D180" s="133" t="s">
        <v>500</v>
      </c>
      <c r="E180" s="151"/>
      <c r="F180" s="209">
        <f>F181</f>
        <v>2864.4</v>
      </c>
    </row>
    <row r="181" spans="1:6" ht="30" x14ac:dyDescent="0.2">
      <c r="A181" s="150" t="s">
        <v>432</v>
      </c>
      <c r="B181" s="268">
        <v>726</v>
      </c>
      <c r="C181" s="60" t="s">
        <v>236</v>
      </c>
      <c r="D181" s="60" t="s">
        <v>500</v>
      </c>
      <c r="E181" s="60" t="s">
        <v>179</v>
      </c>
      <c r="F181" s="207">
        <f>F182</f>
        <v>2864.4</v>
      </c>
    </row>
    <row r="182" spans="1:6" ht="30" x14ac:dyDescent="0.2">
      <c r="A182" s="150" t="s">
        <v>274</v>
      </c>
      <c r="B182" s="268">
        <v>726</v>
      </c>
      <c r="C182" s="60" t="s">
        <v>236</v>
      </c>
      <c r="D182" s="60" t="s">
        <v>500</v>
      </c>
      <c r="E182" s="60" t="s">
        <v>275</v>
      </c>
      <c r="F182" s="207">
        <f>F183</f>
        <v>2864.4</v>
      </c>
    </row>
    <row r="183" spans="1:6" ht="15" x14ac:dyDescent="0.2">
      <c r="A183" s="150" t="s">
        <v>433</v>
      </c>
      <c r="B183" s="268">
        <v>726</v>
      </c>
      <c r="C183" s="60" t="s">
        <v>236</v>
      </c>
      <c r="D183" s="60" t="s">
        <v>500</v>
      </c>
      <c r="E183" s="60" t="s">
        <v>223</v>
      </c>
      <c r="F183" s="207">
        <v>2864.4</v>
      </c>
    </row>
    <row r="184" spans="1:6" ht="63" hidden="1" x14ac:dyDescent="0.2">
      <c r="A184" s="651" t="s">
        <v>651</v>
      </c>
      <c r="B184" s="652" t="s">
        <v>195</v>
      </c>
      <c r="C184" s="599" t="s">
        <v>236</v>
      </c>
      <c r="D184" s="599" t="s">
        <v>640</v>
      </c>
      <c r="E184" s="599"/>
      <c r="F184" s="653">
        <f>F185</f>
        <v>0</v>
      </c>
    </row>
    <row r="185" spans="1:6" ht="30" hidden="1" x14ac:dyDescent="0.2">
      <c r="A185" s="654" t="s">
        <v>432</v>
      </c>
      <c r="B185" s="655" t="s">
        <v>195</v>
      </c>
      <c r="C185" s="366" t="s">
        <v>236</v>
      </c>
      <c r="D185" s="366" t="s">
        <v>640</v>
      </c>
      <c r="E185" s="366" t="s">
        <v>179</v>
      </c>
      <c r="F185" s="604">
        <f>F186</f>
        <v>0</v>
      </c>
    </row>
    <row r="186" spans="1:6" ht="30" hidden="1" x14ac:dyDescent="0.2">
      <c r="A186" s="654" t="s">
        <v>274</v>
      </c>
      <c r="B186" s="655" t="s">
        <v>195</v>
      </c>
      <c r="C186" s="366" t="s">
        <v>236</v>
      </c>
      <c r="D186" s="366" t="s">
        <v>640</v>
      </c>
      <c r="E186" s="366" t="s">
        <v>275</v>
      </c>
      <c r="F186" s="604">
        <f>F187</f>
        <v>0</v>
      </c>
    </row>
    <row r="187" spans="1:6" ht="15" hidden="1" x14ac:dyDescent="0.2">
      <c r="A187" s="654" t="s">
        <v>433</v>
      </c>
      <c r="B187" s="656" t="s">
        <v>195</v>
      </c>
      <c r="C187" s="366" t="s">
        <v>236</v>
      </c>
      <c r="D187" s="366" t="s">
        <v>640</v>
      </c>
      <c r="E187" s="366" t="s">
        <v>223</v>
      </c>
      <c r="F187" s="604">
        <v>0</v>
      </c>
    </row>
    <row r="188" spans="1:6" ht="15.75" hidden="1" x14ac:dyDescent="0.2">
      <c r="A188" s="481" t="s">
        <v>611</v>
      </c>
      <c r="B188" s="266">
        <v>726</v>
      </c>
      <c r="C188" s="133" t="s">
        <v>614</v>
      </c>
      <c r="D188" s="137"/>
      <c r="E188" s="133"/>
      <c r="F188" s="208">
        <f>F191</f>
        <v>0</v>
      </c>
    </row>
    <row r="189" spans="1:6" ht="15.75" hidden="1" x14ac:dyDescent="0.2">
      <c r="A189" s="483" t="s">
        <v>612</v>
      </c>
      <c r="B189" s="486">
        <v>726</v>
      </c>
      <c r="C189" s="133" t="s">
        <v>615</v>
      </c>
      <c r="D189" s="153"/>
      <c r="E189" s="60"/>
      <c r="F189" s="207">
        <f>F191</f>
        <v>0</v>
      </c>
    </row>
    <row r="190" spans="1:6" ht="15.75" hidden="1" x14ac:dyDescent="0.2">
      <c r="A190" s="484" t="s">
        <v>168</v>
      </c>
      <c r="B190" s="487">
        <v>726</v>
      </c>
      <c r="C190" s="133" t="s">
        <v>615</v>
      </c>
      <c r="D190" s="152" t="s">
        <v>256</v>
      </c>
      <c r="E190" s="60"/>
      <c r="F190" s="207">
        <f>F191</f>
        <v>0</v>
      </c>
    </row>
    <row r="191" spans="1:6" ht="47.25" hidden="1" x14ac:dyDescent="0.3">
      <c r="A191" s="482" t="s">
        <v>620</v>
      </c>
      <c r="B191" s="488">
        <v>726</v>
      </c>
      <c r="C191" s="156" t="s">
        <v>615</v>
      </c>
      <c r="D191" s="584" t="s">
        <v>617</v>
      </c>
      <c r="E191" s="156"/>
      <c r="F191" s="415">
        <f>F194+F197</f>
        <v>0</v>
      </c>
    </row>
    <row r="192" spans="1:6" ht="31.5" hidden="1" x14ac:dyDescent="0.2">
      <c r="A192" s="639" t="s">
        <v>619</v>
      </c>
      <c r="B192" s="488">
        <v>726</v>
      </c>
      <c r="C192" s="156" t="s">
        <v>615</v>
      </c>
      <c r="D192" s="640" t="s">
        <v>618</v>
      </c>
      <c r="E192" s="156"/>
      <c r="F192" s="415">
        <f>F194</f>
        <v>0</v>
      </c>
    </row>
    <row r="193" spans="1:6" ht="30" hidden="1" x14ac:dyDescent="0.2">
      <c r="A193" s="485" t="s">
        <v>274</v>
      </c>
      <c r="B193" s="487">
        <v>726</v>
      </c>
      <c r="C193" s="60" t="s">
        <v>615</v>
      </c>
      <c r="D193" s="585" t="s">
        <v>618</v>
      </c>
      <c r="E193" s="60" t="s">
        <v>275</v>
      </c>
      <c r="F193" s="207">
        <f>F194</f>
        <v>0</v>
      </c>
    </row>
    <row r="194" spans="1:6" ht="15" hidden="1" x14ac:dyDescent="0.2">
      <c r="A194" s="487" t="s">
        <v>433</v>
      </c>
      <c r="B194" s="487">
        <v>726</v>
      </c>
      <c r="C194" s="60" t="s">
        <v>615</v>
      </c>
      <c r="D194" s="585" t="s">
        <v>618</v>
      </c>
      <c r="E194" s="60" t="s">
        <v>223</v>
      </c>
      <c r="F194" s="207">
        <v>0</v>
      </c>
    </row>
    <row r="195" spans="1:6" ht="31.5" hidden="1" x14ac:dyDescent="0.2">
      <c r="A195" s="641" t="s">
        <v>702</v>
      </c>
      <c r="B195" s="641">
        <v>726</v>
      </c>
      <c r="C195" s="642" t="s">
        <v>615</v>
      </c>
      <c r="D195" s="643" t="s">
        <v>703</v>
      </c>
      <c r="E195" s="642"/>
      <c r="F195" s="644">
        <f>F197</f>
        <v>0</v>
      </c>
    </row>
    <row r="196" spans="1:6" ht="30" hidden="1" x14ac:dyDescent="0.2">
      <c r="A196" s="645" t="s">
        <v>274</v>
      </c>
      <c r="B196" s="646">
        <v>726</v>
      </c>
      <c r="C196" s="582" t="s">
        <v>615</v>
      </c>
      <c r="D196" s="647" t="s">
        <v>703</v>
      </c>
      <c r="E196" s="582" t="s">
        <v>275</v>
      </c>
      <c r="F196" s="575">
        <f>F197</f>
        <v>0</v>
      </c>
    </row>
    <row r="197" spans="1:6" ht="15" hidden="1" x14ac:dyDescent="0.2">
      <c r="A197" s="646" t="s">
        <v>433</v>
      </c>
      <c r="B197" s="646">
        <v>726</v>
      </c>
      <c r="C197" s="582" t="s">
        <v>615</v>
      </c>
      <c r="D197" s="647" t="s">
        <v>703</v>
      </c>
      <c r="E197" s="582" t="s">
        <v>223</v>
      </c>
      <c r="F197" s="575">
        <v>0</v>
      </c>
    </row>
    <row r="198" spans="1:6" ht="15.75" x14ac:dyDescent="0.2">
      <c r="A198" s="486" t="s">
        <v>643</v>
      </c>
      <c r="B198" s="486">
        <v>726</v>
      </c>
      <c r="C198" s="133" t="s">
        <v>644</v>
      </c>
      <c r="D198" s="585"/>
      <c r="E198" s="60"/>
      <c r="F198" s="208">
        <f>F199+F203</f>
        <v>10</v>
      </c>
    </row>
    <row r="199" spans="1:6" ht="15.75" hidden="1" x14ac:dyDescent="0.3">
      <c r="A199" s="596" t="s">
        <v>646</v>
      </c>
      <c r="B199" s="486">
        <v>726</v>
      </c>
      <c r="C199" s="133" t="s">
        <v>645</v>
      </c>
      <c r="D199" s="585"/>
      <c r="E199" s="60"/>
      <c r="F199" s="207">
        <f>F202</f>
        <v>0</v>
      </c>
    </row>
    <row r="200" spans="1:6" ht="15" hidden="1" x14ac:dyDescent="0.25">
      <c r="A200" s="597" t="s">
        <v>50</v>
      </c>
      <c r="B200" s="487">
        <v>726</v>
      </c>
      <c r="C200" s="60" t="s">
        <v>645</v>
      </c>
      <c r="D200" s="585" t="s">
        <v>647</v>
      </c>
      <c r="E200" s="60"/>
      <c r="F200" s="207">
        <f>F202</f>
        <v>0</v>
      </c>
    </row>
    <row r="201" spans="1:6" ht="30" hidden="1" x14ac:dyDescent="0.25">
      <c r="A201" s="597" t="s">
        <v>432</v>
      </c>
      <c r="B201" s="487">
        <v>726</v>
      </c>
      <c r="C201" s="60" t="s">
        <v>645</v>
      </c>
      <c r="D201" s="585" t="s">
        <v>647</v>
      </c>
      <c r="E201" s="60" t="s">
        <v>275</v>
      </c>
      <c r="F201" s="207">
        <f>F202</f>
        <v>0</v>
      </c>
    </row>
    <row r="202" spans="1:6" ht="30" hidden="1" x14ac:dyDescent="0.25">
      <c r="A202" s="597" t="s">
        <v>274</v>
      </c>
      <c r="B202" s="487">
        <v>726</v>
      </c>
      <c r="C202" s="60" t="s">
        <v>645</v>
      </c>
      <c r="D202" s="585" t="s">
        <v>647</v>
      </c>
      <c r="E202" s="60" t="s">
        <v>223</v>
      </c>
      <c r="F202" s="207">
        <v>0</v>
      </c>
    </row>
    <row r="203" spans="1:6" ht="31.5" x14ac:dyDescent="0.3">
      <c r="A203" s="35" t="s">
        <v>648</v>
      </c>
      <c r="B203" s="486">
        <v>726</v>
      </c>
      <c r="C203" s="133" t="s">
        <v>649</v>
      </c>
      <c r="D203" s="587"/>
      <c r="E203" s="133"/>
      <c r="F203" s="208">
        <f>F206</f>
        <v>10</v>
      </c>
    </row>
    <row r="204" spans="1:6" ht="15" x14ac:dyDescent="0.25">
      <c r="A204" s="597" t="s">
        <v>50</v>
      </c>
      <c r="B204" s="487">
        <v>726</v>
      </c>
      <c r="C204" s="60" t="s">
        <v>649</v>
      </c>
      <c r="D204" s="585" t="s">
        <v>647</v>
      </c>
      <c r="E204" s="60"/>
      <c r="F204" s="207">
        <f>F206</f>
        <v>10</v>
      </c>
    </row>
    <row r="205" spans="1:6" ht="30" x14ac:dyDescent="0.25">
      <c r="A205" s="597" t="s">
        <v>432</v>
      </c>
      <c r="B205" s="487">
        <v>726</v>
      </c>
      <c r="C205" s="60" t="s">
        <v>649</v>
      </c>
      <c r="D205" s="585" t="s">
        <v>647</v>
      </c>
      <c r="E205" s="60" t="s">
        <v>275</v>
      </c>
      <c r="F205" s="207">
        <f>F206</f>
        <v>10</v>
      </c>
    </row>
    <row r="206" spans="1:6" ht="30" x14ac:dyDescent="0.25">
      <c r="A206" s="597" t="s">
        <v>274</v>
      </c>
      <c r="B206" s="487">
        <v>726</v>
      </c>
      <c r="C206" s="60" t="s">
        <v>649</v>
      </c>
      <c r="D206" s="585" t="s">
        <v>647</v>
      </c>
      <c r="E206" s="60" t="s">
        <v>223</v>
      </c>
      <c r="F206" s="207">
        <v>10</v>
      </c>
    </row>
    <row r="207" spans="1:6" ht="15.75" x14ac:dyDescent="0.2">
      <c r="A207" s="430" t="s">
        <v>439</v>
      </c>
      <c r="B207" s="430">
        <v>726</v>
      </c>
      <c r="C207" s="133" t="s">
        <v>237</v>
      </c>
      <c r="D207" s="137"/>
      <c r="E207" s="133"/>
      <c r="F207" s="203">
        <f>F208</f>
        <v>12184.6</v>
      </c>
    </row>
    <row r="208" spans="1:6" ht="15.75" x14ac:dyDescent="0.2">
      <c r="A208" s="183" t="s">
        <v>25</v>
      </c>
      <c r="B208" s="262">
        <v>726</v>
      </c>
      <c r="C208" s="133" t="s">
        <v>238</v>
      </c>
      <c r="D208" s="137"/>
      <c r="E208" s="133"/>
      <c r="F208" s="203">
        <f>F214+F209</f>
        <v>12184.6</v>
      </c>
    </row>
    <row r="209" spans="1:6" ht="15.75" hidden="1" x14ac:dyDescent="0.2">
      <c r="A209" s="657" t="s">
        <v>168</v>
      </c>
      <c r="B209" s="658"/>
      <c r="C209" s="659" t="s">
        <v>238</v>
      </c>
      <c r="D209" s="659" t="s">
        <v>256</v>
      </c>
      <c r="E209" s="365"/>
      <c r="F209" s="660">
        <f>F213</f>
        <v>0</v>
      </c>
    </row>
    <row r="210" spans="1:6" ht="31.5" hidden="1" x14ac:dyDescent="0.2">
      <c r="A210" s="661" t="s">
        <v>623</v>
      </c>
      <c r="B210" s="598">
        <v>726</v>
      </c>
      <c r="C210" s="599" t="s">
        <v>238</v>
      </c>
      <c r="D210" s="659" t="s">
        <v>622</v>
      </c>
      <c r="E210" s="659"/>
      <c r="F210" s="600">
        <f>F211</f>
        <v>0</v>
      </c>
    </row>
    <row r="211" spans="1:6" ht="30" hidden="1" x14ac:dyDescent="0.25">
      <c r="A211" s="662" t="s">
        <v>432</v>
      </c>
      <c r="B211" s="663">
        <v>726</v>
      </c>
      <c r="C211" s="366" t="s">
        <v>238</v>
      </c>
      <c r="D211" s="605" t="s">
        <v>622</v>
      </c>
      <c r="E211" s="366" t="s">
        <v>179</v>
      </c>
      <c r="F211" s="603">
        <f>F212</f>
        <v>0</v>
      </c>
    </row>
    <row r="212" spans="1:6" ht="30" hidden="1" x14ac:dyDescent="0.25">
      <c r="A212" s="662" t="s">
        <v>274</v>
      </c>
      <c r="B212" s="663">
        <v>726</v>
      </c>
      <c r="C212" s="366" t="s">
        <v>238</v>
      </c>
      <c r="D212" s="605" t="s">
        <v>622</v>
      </c>
      <c r="E212" s="366" t="s">
        <v>275</v>
      </c>
      <c r="F212" s="603">
        <f>F213</f>
        <v>0</v>
      </c>
    </row>
    <row r="213" spans="1:6" ht="15" hidden="1" x14ac:dyDescent="0.25">
      <c r="A213" s="662" t="s">
        <v>433</v>
      </c>
      <c r="B213" s="663">
        <v>726</v>
      </c>
      <c r="C213" s="366" t="s">
        <v>238</v>
      </c>
      <c r="D213" s="605" t="s">
        <v>622</v>
      </c>
      <c r="E213" s="366" t="s">
        <v>223</v>
      </c>
      <c r="F213" s="603">
        <v>0</v>
      </c>
    </row>
    <row r="214" spans="1:6" ht="31.5" x14ac:dyDescent="0.2">
      <c r="A214" s="184" t="s">
        <v>54</v>
      </c>
      <c r="B214" s="263">
        <v>726</v>
      </c>
      <c r="C214" s="151" t="s">
        <v>238</v>
      </c>
      <c r="D214" s="152" t="s">
        <v>245</v>
      </c>
      <c r="E214" s="151"/>
      <c r="F214" s="205">
        <f>F215+F232</f>
        <v>12184.6</v>
      </c>
    </row>
    <row r="215" spans="1:6" ht="31.5" x14ac:dyDescent="0.2">
      <c r="A215" s="185" t="s">
        <v>13</v>
      </c>
      <c r="B215" s="264">
        <v>726</v>
      </c>
      <c r="C215" s="156" t="s">
        <v>238</v>
      </c>
      <c r="D215" s="157" t="s">
        <v>246</v>
      </c>
      <c r="E215" s="156"/>
      <c r="F215" s="206">
        <f>F216</f>
        <v>12184.6</v>
      </c>
    </row>
    <row r="216" spans="1:6" ht="30" x14ac:dyDescent="0.2">
      <c r="A216" s="186" t="s">
        <v>14</v>
      </c>
      <c r="B216" s="265">
        <v>726</v>
      </c>
      <c r="C216" s="60" t="s">
        <v>238</v>
      </c>
      <c r="D216" s="60" t="s">
        <v>247</v>
      </c>
      <c r="E216" s="133"/>
      <c r="F216" s="204">
        <f>F217</f>
        <v>12184.6</v>
      </c>
    </row>
    <row r="217" spans="1:6" ht="30" x14ac:dyDescent="0.2">
      <c r="A217" s="186" t="s">
        <v>390</v>
      </c>
      <c r="B217" s="265">
        <v>726</v>
      </c>
      <c r="C217" s="60" t="s">
        <v>238</v>
      </c>
      <c r="D217" s="60" t="s">
        <v>262</v>
      </c>
      <c r="E217" s="60"/>
      <c r="F217" s="204">
        <f>F218+F223+F228</f>
        <v>12184.6</v>
      </c>
    </row>
    <row r="218" spans="1:6" ht="75" x14ac:dyDescent="0.2">
      <c r="A218" s="186" t="s">
        <v>249</v>
      </c>
      <c r="B218" s="265">
        <v>726</v>
      </c>
      <c r="C218" s="60" t="s">
        <v>238</v>
      </c>
      <c r="D218" s="60" t="s">
        <v>262</v>
      </c>
      <c r="E218" s="60" t="s">
        <v>250</v>
      </c>
      <c r="F218" s="204">
        <f>F219</f>
        <v>9569.7000000000007</v>
      </c>
    </row>
    <row r="219" spans="1:6" ht="15" x14ac:dyDescent="0.2">
      <c r="A219" s="186" t="s">
        <v>284</v>
      </c>
      <c r="B219" s="265">
        <v>726</v>
      </c>
      <c r="C219" s="60" t="s">
        <v>238</v>
      </c>
      <c r="D219" s="60" t="s">
        <v>262</v>
      </c>
      <c r="E219" s="60" t="s">
        <v>285</v>
      </c>
      <c r="F219" s="204">
        <f>F220+F221+F222</f>
        <v>9569.7000000000007</v>
      </c>
    </row>
    <row r="220" spans="1:6" ht="15" x14ac:dyDescent="0.2">
      <c r="A220" s="186" t="s">
        <v>430</v>
      </c>
      <c r="B220" s="265">
        <v>726</v>
      </c>
      <c r="C220" s="60" t="s">
        <v>238</v>
      </c>
      <c r="D220" s="60" t="s">
        <v>262</v>
      </c>
      <c r="E220" s="60" t="s">
        <v>286</v>
      </c>
      <c r="F220" s="204">
        <v>7350</v>
      </c>
    </row>
    <row r="221" spans="1:6" ht="45" hidden="1" x14ac:dyDescent="0.2">
      <c r="A221" s="664" t="s">
        <v>446</v>
      </c>
      <c r="B221" s="665">
        <v>726</v>
      </c>
      <c r="C221" s="366" t="s">
        <v>238</v>
      </c>
      <c r="D221" s="366" t="s">
        <v>262</v>
      </c>
      <c r="E221" s="366" t="s">
        <v>287</v>
      </c>
      <c r="F221" s="604">
        <v>0</v>
      </c>
    </row>
    <row r="222" spans="1:6" ht="60" x14ac:dyDescent="0.2">
      <c r="A222" s="186" t="s">
        <v>445</v>
      </c>
      <c r="B222" s="265">
        <v>726</v>
      </c>
      <c r="C222" s="60" t="s">
        <v>238</v>
      </c>
      <c r="D222" s="60" t="s">
        <v>262</v>
      </c>
      <c r="E222" s="60" t="s">
        <v>288</v>
      </c>
      <c r="F222" s="204">
        <v>2219.6999999999998</v>
      </c>
    </row>
    <row r="223" spans="1:6" ht="30" x14ac:dyDescent="0.2">
      <c r="A223" s="186" t="s">
        <v>432</v>
      </c>
      <c r="B223" s="265">
        <v>726</v>
      </c>
      <c r="C223" s="60" t="s">
        <v>238</v>
      </c>
      <c r="D223" s="60" t="s">
        <v>262</v>
      </c>
      <c r="E223" s="60" t="s">
        <v>179</v>
      </c>
      <c r="F223" s="204">
        <f>F224</f>
        <v>2594.9</v>
      </c>
    </row>
    <row r="224" spans="1:6" ht="30" x14ac:dyDescent="0.2">
      <c r="A224" s="186" t="s">
        <v>274</v>
      </c>
      <c r="B224" s="265">
        <v>726</v>
      </c>
      <c r="C224" s="60" t="s">
        <v>238</v>
      </c>
      <c r="D224" s="60" t="s">
        <v>262</v>
      </c>
      <c r="E224" s="60" t="s">
        <v>275</v>
      </c>
      <c r="F224" s="204">
        <f>F226+F225+F227</f>
        <v>2594.9</v>
      </c>
    </row>
    <row r="225" spans="1:6" ht="30" hidden="1" x14ac:dyDescent="0.2">
      <c r="A225" s="664" t="s">
        <v>502</v>
      </c>
      <c r="B225" s="665">
        <v>726</v>
      </c>
      <c r="C225" s="366" t="s">
        <v>238</v>
      </c>
      <c r="D225" s="366" t="s">
        <v>262</v>
      </c>
      <c r="E225" s="366" t="s">
        <v>501</v>
      </c>
      <c r="F225" s="604">
        <v>0</v>
      </c>
    </row>
    <row r="226" spans="1:6" ht="15" x14ac:dyDescent="0.2">
      <c r="A226" s="186" t="s">
        <v>433</v>
      </c>
      <c r="B226" s="265">
        <v>726</v>
      </c>
      <c r="C226" s="60" t="s">
        <v>238</v>
      </c>
      <c r="D226" s="60" t="s">
        <v>262</v>
      </c>
      <c r="E226" s="60" t="s">
        <v>223</v>
      </c>
      <c r="F226" s="204">
        <v>800</v>
      </c>
    </row>
    <row r="227" spans="1:6" ht="15" x14ac:dyDescent="0.2">
      <c r="A227" s="186" t="s">
        <v>579</v>
      </c>
      <c r="B227" s="265">
        <v>726</v>
      </c>
      <c r="C227" s="60" t="s">
        <v>238</v>
      </c>
      <c r="D227" s="60" t="s">
        <v>262</v>
      </c>
      <c r="E227" s="60" t="s">
        <v>578</v>
      </c>
      <c r="F227" s="204">
        <v>1794.9</v>
      </c>
    </row>
    <row r="228" spans="1:6" ht="15" x14ac:dyDescent="0.2">
      <c r="A228" s="186" t="s">
        <v>251</v>
      </c>
      <c r="B228" s="265">
        <v>726</v>
      </c>
      <c r="C228" s="60" t="s">
        <v>238</v>
      </c>
      <c r="D228" s="60" t="s">
        <v>262</v>
      </c>
      <c r="E228" s="60" t="s">
        <v>252</v>
      </c>
      <c r="F228" s="204">
        <f>F229</f>
        <v>20</v>
      </c>
    </row>
    <row r="229" spans="1:6" ht="15" x14ac:dyDescent="0.2">
      <c r="A229" s="186" t="s">
        <v>278</v>
      </c>
      <c r="B229" s="265">
        <v>726</v>
      </c>
      <c r="C229" s="60" t="s">
        <v>238</v>
      </c>
      <c r="D229" s="60" t="s">
        <v>262</v>
      </c>
      <c r="E229" s="60" t="s">
        <v>279</v>
      </c>
      <c r="F229" s="204">
        <f>F230+F231</f>
        <v>20</v>
      </c>
    </row>
    <row r="230" spans="1:6" ht="15" x14ac:dyDescent="0.2">
      <c r="A230" s="186" t="s">
        <v>289</v>
      </c>
      <c r="B230" s="265">
        <v>726</v>
      </c>
      <c r="C230" s="60" t="s">
        <v>238</v>
      </c>
      <c r="D230" s="60" t="s">
        <v>262</v>
      </c>
      <c r="E230" s="60" t="s">
        <v>280</v>
      </c>
      <c r="F230" s="207">
        <v>10</v>
      </c>
    </row>
    <row r="231" spans="1:6" ht="15" x14ac:dyDescent="0.2">
      <c r="A231" s="186" t="s">
        <v>296</v>
      </c>
      <c r="B231" s="265">
        <v>726</v>
      </c>
      <c r="C231" s="60" t="s">
        <v>238</v>
      </c>
      <c r="D231" s="60" t="s">
        <v>262</v>
      </c>
      <c r="E231" s="60" t="s">
        <v>295</v>
      </c>
      <c r="F231" s="207">
        <v>10</v>
      </c>
    </row>
    <row r="232" spans="1:6" ht="47.25" hidden="1" x14ac:dyDescent="0.2">
      <c r="A232" s="666" t="s">
        <v>580</v>
      </c>
      <c r="B232" s="667">
        <v>726</v>
      </c>
      <c r="C232" s="599" t="s">
        <v>238</v>
      </c>
      <c r="D232" s="365" t="s">
        <v>500</v>
      </c>
      <c r="E232" s="599"/>
      <c r="F232" s="668">
        <f>F233</f>
        <v>0</v>
      </c>
    </row>
    <row r="233" spans="1:6" ht="30" hidden="1" x14ac:dyDescent="0.2">
      <c r="A233" s="669" t="s">
        <v>432</v>
      </c>
      <c r="B233" s="670">
        <v>726</v>
      </c>
      <c r="C233" s="366" t="s">
        <v>238</v>
      </c>
      <c r="D233" s="366" t="s">
        <v>500</v>
      </c>
      <c r="E233" s="366" t="s">
        <v>179</v>
      </c>
      <c r="F233" s="671">
        <f>F234</f>
        <v>0</v>
      </c>
    </row>
    <row r="234" spans="1:6" ht="30" hidden="1" x14ac:dyDescent="0.2">
      <c r="A234" s="669" t="s">
        <v>274</v>
      </c>
      <c r="B234" s="670">
        <v>726</v>
      </c>
      <c r="C234" s="366" t="s">
        <v>238</v>
      </c>
      <c r="D234" s="366" t="s">
        <v>500</v>
      </c>
      <c r="E234" s="366" t="s">
        <v>275</v>
      </c>
      <c r="F234" s="671">
        <f>F235</f>
        <v>0</v>
      </c>
    </row>
    <row r="235" spans="1:6" ht="15" hidden="1" x14ac:dyDescent="0.2">
      <c r="A235" s="669" t="s">
        <v>433</v>
      </c>
      <c r="B235" s="670">
        <v>726</v>
      </c>
      <c r="C235" s="366" t="s">
        <v>238</v>
      </c>
      <c r="D235" s="366" t="s">
        <v>500</v>
      </c>
      <c r="E235" s="366" t="s">
        <v>223</v>
      </c>
      <c r="F235" s="671">
        <v>0</v>
      </c>
    </row>
    <row r="236" spans="1:6" ht="15.75" x14ac:dyDescent="0.2">
      <c r="A236" s="183" t="s">
        <v>169</v>
      </c>
      <c r="B236" s="262">
        <v>726</v>
      </c>
      <c r="C236" s="133" t="s">
        <v>239</v>
      </c>
      <c r="D236" s="133"/>
      <c r="E236" s="133"/>
      <c r="F236" s="203">
        <f>F240</f>
        <v>708.2</v>
      </c>
    </row>
    <row r="237" spans="1:6" ht="15.75" x14ac:dyDescent="0.2">
      <c r="A237" s="183" t="s">
        <v>92</v>
      </c>
      <c r="B237" s="262">
        <v>726</v>
      </c>
      <c r="C237" s="133" t="s">
        <v>263</v>
      </c>
      <c r="D237" s="133"/>
      <c r="E237" s="133"/>
      <c r="F237" s="203">
        <f t="shared" ref="F237:F240" si="6">F238</f>
        <v>708.2</v>
      </c>
    </row>
    <row r="238" spans="1:6" ht="20.25" customHeight="1" x14ac:dyDescent="0.2">
      <c r="A238" s="184" t="s">
        <v>54</v>
      </c>
      <c r="B238" s="263">
        <v>726</v>
      </c>
      <c r="C238" s="151" t="s">
        <v>263</v>
      </c>
      <c r="D238" s="151" t="s">
        <v>245</v>
      </c>
      <c r="E238" s="151"/>
      <c r="F238" s="206">
        <f t="shared" si="6"/>
        <v>708.2</v>
      </c>
    </row>
    <row r="239" spans="1:6" ht="31.5" x14ac:dyDescent="0.2">
      <c r="A239" s="185" t="s">
        <v>13</v>
      </c>
      <c r="B239" s="264">
        <v>726</v>
      </c>
      <c r="C239" s="156" t="s">
        <v>263</v>
      </c>
      <c r="D239" s="156" t="s">
        <v>246</v>
      </c>
      <c r="E239" s="156"/>
      <c r="F239" s="206">
        <f t="shared" si="6"/>
        <v>708.2</v>
      </c>
    </row>
    <row r="240" spans="1:6" ht="30" x14ac:dyDescent="0.2">
      <c r="A240" s="186" t="s">
        <v>14</v>
      </c>
      <c r="B240" s="265">
        <v>726</v>
      </c>
      <c r="C240" s="60" t="s">
        <v>263</v>
      </c>
      <c r="D240" s="60" t="s">
        <v>247</v>
      </c>
      <c r="E240" s="60"/>
      <c r="F240" s="204">
        <f t="shared" si="6"/>
        <v>708.2</v>
      </c>
    </row>
    <row r="241" spans="1:6" ht="15" x14ac:dyDescent="0.2">
      <c r="A241" s="186" t="s">
        <v>19</v>
      </c>
      <c r="B241" s="265">
        <v>726</v>
      </c>
      <c r="C241" s="60" t="s">
        <v>263</v>
      </c>
      <c r="D241" s="60" t="s">
        <v>264</v>
      </c>
      <c r="E241" s="60"/>
      <c r="F241" s="204">
        <f>F242</f>
        <v>708.2</v>
      </c>
    </row>
    <row r="242" spans="1:6" ht="15" x14ac:dyDescent="0.2">
      <c r="A242" s="186" t="s">
        <v>265</v>
      </c>
      <c r="B242" s="265">
        <v>726</v>
      </c>
      <c r="C242" s="60" t="s">
        <v>263</v>
      </c>
      <c r="D242" s="60" t="s">
        <v>264</v>
      </c>
      <c r="E242" s="60" t="s">
        <v>182</v>
      </c>
      <c r="F242" s="204">
        <f>F243</f>
        <v>708.2</v>
      </c>
    </row>
    <row r="243" spans="1:6" ht="15" x14ac:dyDescent="0.2">
      <c r="A243" s="186" t="s">
        <v>290</v>
      </c>
      <c r="B243" s="265">
        <v>726</v>
      </c>
      <c r="C243" s="60" t="s">
        <v>263</v>
      </c>
      <c r="D243" s="60" t="s">
        <v>264</v>
      </c>
      <c r="E243" s="60" t="s">
        <v>291</v>
      </c>
      <c r="F243" s="204">
        <v>708.2</v>
      </c>
    </row>
    <row r="244" spans="1:6" ht="31.5" x14ac:dyDescent="0.2">
      <c r="A244" s="188" t="s">
        <v>134</v>
      </c>
      <c r="B244" s="271">
        <v>726</v>
      </c>
      <c r="C244" s="133" t="s">
        <v>240</v>
      </c>
      <c r="D244" s="133"/>
      <c r="E244" s="133"/>
      <c r="F244" s="203">
        <f t="shared" ref="F244:F248" si="7">F245</f>
        <v>44.3</v>
      </c>
    </row>
    <row r="245" spans="1:6" ht="31.5" x14ac:dyDescent="0.2">
      <c r="A245" s="188" t="s">
        <v>135</v>
      </c>
      <c r="B245" s="271">
        <v>726</v>
      </c>
      <c r="C245" s="133" t="s">
        <v>241</v>
      </c>
      <c r="D245" s="133"/>
      <c r="E245" s="133"/>
      <c r="F245" s="203">
        <f t="shared" si="7"/>
        <v>44.3</v>
      </c>
    </row>
    <row r="246" spans="1:6" ht="21" customHeight="1" x14ac:dyDescent="0.2">
      <c r="A246" s="184" t="s">
        <v>54</v>
      </c>
      <c r="B246" s="263">
        <v>726</v>
      </c>
      <c r="C246" s="151" t="s">
        <v>241</v>
      </c>
      <c r="D246" s="151" t="s">
        <v>245</v>
      </c>
      <c r="E246" s="151"/>
      <c r="F246" s="204">
        <f t="shared" si="7"/>
        <v>44.3</v>
      </c>
    </row>
    <row r="247" spans="1:6" ht="31.5" x14ac:dyDescent="0.2">
      <c r="A247" s="185" t="s">
        <v>13</v>
      </c>
      <c r="B247" s="264">
        <v>726</v>
      </c>
      <c r="C247" s="60" t="s">
        <v>241</v>
      </c>
      <c r="D247" s="156" t="s">
        <v>246</v>
      </c>
      <c r="E247" s="60"/>
      <c r="F247" s="204">
        <f t="shared" si="7"/>
        <v>44.3</v>
      </c>
    </row>
    <row r="248" spans="1:6" ht="30" x14ac:dyDescent="0.2">
      <c r="A248" s="186" t="s">
        <v>14</v>
      </c>
      <c r="B248" s="265">
        <v>726</v>
      </c>
      <c r="C248" s="60" t="s">
        <v>241</v>
      </c>
      <c r="D248" s="60" t="s">
        <v>247</v>
      </c>
      <c r="E248" s="60"/>
      <c r="F248" s="204">
        <f t="shared" si="7"/>
        <v>44.3</v>
      </c>
    </row>
    <row r="249" spans="1:6" ht="15" x14ac:dyDescent="0.2">
      <c r="A249" s="52" t="s">
        <v>18</v>
      </c>
      <c r="B249" s="273">
        <v>726</v>
      </c>
      <c r="C249" s="60" t="s">
        <v>241</v>
      </c>
      <c r="D249" s="60" t="s">
        <v>266</v>
      </c>
      <c r="E249" s="60"/>
      <c r="F249" s="204">
        <f>F250</f>
        <v>44.3</v>
      </c>
    </row>
    <row r="250" spans="1:6" ht="30" x14ac:dyDescent="0.2">
      <c r="A250" s="52" t="s">
        <v>132</v>
      </c>
      <c r="B250" s="273">
        <v>726</v>
      </c>
      <c r="C250" s="60" t="s">
        <v>241</v>
      </c>
      <c r="D250" s="60" t="s">
        <v>266</v>
      </c>
      <c r="E250" s="60" t="s">
        <v>267</v>
      </c>
      <c r="F250" s="204">
        <f>F251</f>
        <v>44.3</v>
      </c>
    </row>
    <row r="251" spans="1:6" ht="15" x14ac:dyDescent="0.2">
      <c r="A251" s="52" t="s">
        <v>18</v>
      </c>
      <c r="B251" s="273">
        <v>726</v>
      </c>
      <c r="C251" s="60" t="s">
        <v>241</v>
      </c>
      <c r="D251" s="60" t="s">
        <v>266</v>
      </c>
      <c r="E251" s="60" t="s">
        <v>292</v>
      </c>
      <c r="F251" s="204">
        <v>44.3</v>
      </c>
    </row>
    <row r="252" spans="1:6" ht="36.75" customHeight="1" x14ac:dyDescent="0.2">
      <c r="A252" s="183" t="s">
        <v>423</v>
      </c>
      <c r="B252" s="262">
        <v>726</v>
      </c>
      <c r="C252" s="133" t="s">
        <v>242</v>
      </c>
      <c r="D252" s="133"/>
      <c r="E252" s="133"/>
      <c r="F252" s="203">
        <f t="shared" ref="F252:F258" si="8">F253</f>
        <v>258.60000000000002</v>
      </c>
    </row>
    <row r="253" spans="1:6" ht="15.75" x14ac:dyDescent="0.2">
      <c r="A253" s="183" t="s">
        <v>107</v>
      </c>
      <c r="B253" s="262">
        <v>726</v>
      </c>
      <c r="C253" s="137" t="s">
        <v>243</v>
      </c>
      <c r="D253" s="133"/>
      <c r="E253" s="137"/>
      <c r="F253" s="203">
        <f t="shared" si="8"/>
        <v>258.60000000000002</v>
      </c>
    </row>
    <row r="254" spans="1:6" ht="22.5" customHeight="1" x14ac:dyDescent="0.2">
      <c r="A254" s="184" t="s">
        <v>54</v>
      </c>
      <c r="B254" s="263">
        <v>726</v>
      </c>
      <c r="C254" s="152" t="s">
        <v>243</v>
      </c>
      <c r="D254" s="151" t="s">
        <v>245</v>
      </c>
      <c r="E254" s="151"/>
      <c r="F254" s="205">
        <f t="shared" si="8"/>
        <v>258.60000000000002</v>
      </c>
    </row>
    <row r="255" spans="1:6" ht="31.5" x14ac:dyDescent="0.2">
      <c r="A255" s="185" t="s">
        <v>13</v>
      </c>
      <c r="B255" s="264">
        <v>726</v>
      </c>
      <c r="C255" s="157" t="s">
        <v>243</v>
      </c>
      <c r="D255" s="156" t="s">
        <v>246</v>
      </c>
      <c r="E255" s="157"/>
      <c r="F255" s="206">
        <f t="shared" si="8"/>
        <v>258.60000000000002</v>
      </c>
    </row>
    <row r="256" spans="1:6" ht="30" x14ac:dyDescent="0.2">
      <c r="A256" s="186" t="s">
        <v>14</v>
      </c>
      <c r="B256" s="265">
        <v>726</v>
      </c>
      <c r="C256" s="153" t="s">
        <v>243</v>
      </c>
      <c r="D256" s="60" t="s">
        <v>247</v>
      </c>
      <c r="E256" s="153"/>
      <c r="F256" s="204">
        <f t="shared" si="8"/>
        <v>258.60000000000002</v>
      </c>
    </row>
    <row r="257" spans="1:6" ht="15" x14ac:dyDescent="0.2">
      <c r="A257" s="186" t="s">
        <v>22</v>
      </c>
      <c r="B257" s="265">
        <v>726</v>
      </c>
      <c r="C257" s="153" t="s">
        <v>243</v>
      </c>
      <c r="D257" s="60" t="s">
        <v>268</v>
      </c>
      <c r="E257" s="153"/>
      <c r="F257" s="204">
        <f t="shared" si="8"/>
        <v>258.60000000000002</v>
      </c>
    </row>
    <row r="258" spans="1:6" ht="15" x14ac:dyDescent="0.2">
      <c r="A258" s="186" t="s">
        <v>45</v>
      </c>
      <c r="B258" s="265">
        <v>726</v>
      </c>
      <c r="C258" s="153" t="s">
        <v>243</v>
      </c>
      <c r="D258" s="60" t="s">
        <v>268</v>
      </c>
      <c r="E258" s="153" t="s">
        <v>8</v>
      </c>
      <c r="F258" s="204">
        <f t="shared" si="8"/>
        <v>258.60000000000002</v>
      </c>
    </row>
    <row r="259" spans="1:6" ht="15.75" thickBot="1" x14ac:dyDescent="0.25">
      <c r="A259" s="190" t="s">
        <v>22</v>
      </c>
      <c r="B259" s="275">
        <v>726</v>
      </c>
      <c r="C259" s="158" t="s">
        <v>243</v>
      </c>
      <c r="D259" s="72" t="s">
        <v>268</v>
      </c>
      <c r="E259" s="158" t="s">
        <v>293</v>
      </c>
      <c r="F259" s="210">
        <v>258.60000000000002</v>
      </c>
    </row>
  </sheetData>
  <mergeCells count="10">
    <mergeCell ref="A2:F2"/>
    <mergeCell ref="A3:F3"/>
    <mergeCell ref="A4:F4"/>
    <mergeCell ref="A5:F5"/>
    <mergeCell ref="D6:F6"/>
    <mergeCell ref="A11:F11"/>
    <mergeCell ref="A12:F12"/>
    <mergeCell ref="D8:F8"/>
    <mergeCell ref="A9:F9"/>
    <mergeCell ref="C7:F7"/>
  </mergeCells>
  <pageMargins left="0.59055118110236227" right="0.19685039370078741" top="0.27559055118110237" bottom="0.39370078740157483" header="0.15748031496062992" footer="0.15748031496062992"/>
  <pageSetup paperSize="9" scale="70" orientation="portrait" r:id="rId1"/>
  <headerFooter alignWithMargins="0">
    <oddFooter>&amp;C</oddFooter>
  </headerFooter>
  <rowBreaks count="2" manualBreakCount="2">
    <brk id="187" max="5" man="1"/>
    <brk id="22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8"/>
  <sheetViews>
    <sheetView topLeftCell="A6" zoomScale="80" zoomScaleNormal="80" workbookViewId="0">
      <pane ySplit="10" topLeftCell="A126" activePane="bottomLeft" state="frozen"/>
      <selection activeCell="A6" sqref="A6"/>
      <selection pane="bottomLeft" activeCell="A11" sqref="A11:G11"/>
    </sheetView>
  </sheetViews>
  <sheetFormatPr defaultColWidth="9.140625" defaultRowHeight="12.75" x14ac:dyDescent="0.2"/>
  <cols>
    <col min="1" max="1" width="44.140625" style="304" customWidth="1"/>
    <col min="2" max="2" width="5.7109375" style="4" hidden="1" customWidth="1"/>
    <col min="3" max="3" width="6.5703125" style="4" customWidth="1"/>
    <col min="4" max="4" width="14.42578125" style="4" customWidth="1"/>
    <col min="5" max="5" width="5.5703125" style="4" customWidth="1"/>
    <col min="6" max="6" width="12.85546875" style="543" customWidth="1"/>
    <col min="7" max="7" width="16.85546875" style="401" customWidth="1"/>
    <col min="8" max="8" width="12.85546875" style="4" hidden="1" customWidth="1"/>
    <col min="9" max="9" width="12.7109375" style="4" hidden="1" customWidth="1"/>
    <col min="10" max="10" width="11.140625" style="4" customWidth="1"/>
    <col min="11" max="16384" width="9.140625" style="4"/>
  </cols>
  <sheetData>
    <row r="1" spans="1:9" hidden="1" x14ac:dyDescent="0.2"/>
    <row r="2" spans="1:9" ht="14.25" hidden="1" x14ac:dyDescent="0.2">
      <c r="A2" s="753" t="s">
        <v>191</v>
      </c>
      <c r="B2" s="753"/>
      <c r="C2" s="753"/>
      <c r="D2" s="753"/>
      <c r="E2" s="753"/>
      <c r="F2" s="727"/>
    </row>
    <row r="3" spans="1:9" ht="15.75" hidden="1" customHeight="1" x14ac:dyDescent="0.25">
      <c r="A3" s="754" t="s">
        <v>192</v>
      </c>
      <c r="B3" s="754"/>
      <c r="C3" s="754"/>
      <c r="D3" s="754"/>
      <c r="E3" s="754"/>
      <c r="F3" s="727"/>
    </row>
    <row r="4" spans="1:9" ht="15" hidden="1" x14ac:dyDescent="0.25">
      <c r="A4" s="755" t="s">
        <v>193</v>
      </c>
      <c r="B4" s="755"/>
      <c r="C4" s="755"/>
      <c r="D4" s="755"/>
      <c r="E4" s="755"/>
      <c r="F4" s="727"/>
    </row>
    <row r="5" spans="1:9" ht="15" hidden="1" x14ac:dyDescent="0.25">
      <c r="A5" s="755" t="s">
        <v>194</v>
      </c>
      <c r="B5" s="755"/>
      <c r="C5" s="755"/>
      <c r="D5" s="755"/>
      <c r="E5" s="755"/>
      <c r="F5" s="726"/>
    </row>
    <row r="6" spans="1:9" ht="12.75" customHeight="1" x14ac:dyDescent="0.25">
      <c r="A6" s="302"/>
      <c r="B6" s="257"/>
      <c r="C6" s="147"/>
      <c r="D6" s="756" t="s">
        <v>131</v>
      </c>
      <c r="E6" s="756"/>
      <c r="F6" s="756"/>
      <c r="G6" s="726"/>
    </row>
    <row r="7" spans="1:9" ht="30.75" customHeight="1" x14ac:dyDescent="0.25">
      <c r="A7" s="302"/>
      <c r="B7" s="257"/>
      <c r="C7" s="148"/>
      <c r="D7" s="752" t="s">
        <v>411</v>
      </c>
      <c r="E7" s="726"/>
      <c r="F7" s="726"/>
      <c r="G7" s="726"/>
    </row>
    <row r="8" spans="1:9" ht="15" x14ac:dyDescent="0.25">
      <c r="A8" s="302"/>
      <c r="B8" s="257"/>
      <c r="C8" s="148"/>
      <c r="D8" s="752"/>
      <c r="E8" s="752"/>
      <c r="F8" s="752"/>
      <c r="G8" s="544"/>
    </row>
    <row r="9" spans="1:9" ht="15.75" customHeight="1" x14ac:dyDescent="0.25">
      <c r="A9" s="302"/>
      <c r="B9" s="257"/>
      <c r="C9" s="759" t="s">
        <v>654</v>
      </c>
      <c r="D9" s="759"/>
      <c r="E9" s="759"/>
      <c r="F9" s="759"/>
      <c r="G9" s="759"/>
    </row>
    <row r="10" spans="1:9" ht="14.25" customHeight="1" x14ac:dyDescent="0.25">
      <c r="A10" s="302"/>
      <c r="B10" s="257"/>
      <c r="C10" s="97"/>
      <c r="D10" s="95"/>
      <c r="E10" s="95"/>
      <c r="F10" s="545"/>
      <c r="G10" s="544"/>
    </row>
    <row r="11" spans="1:9" ht="30" customHeight="1" x14ac:dyDescent="0.3">
      <c r="A11" s="722" t="s">
        <v>710</v>
      </c>
      <c r="B11" s="722"/>
      <c r="C11" s="722"/>
      <c r="D11" s="722"/>
      <c r="E11" s="722"/>
      <c r="F11" s="722"/>
      <c r="G11" s="722"/>
    </row>
    <row r="12" spans="1:9" ht="48.75" customHeight="1" x14ac:dyDescent="0.3">
      <c r="A12" s="722" t="s">
        <v>635</v>
      </c>
      <c r="B12" s="722"/>
      <c r="C12" s="722"/>
      <c r="D12" s="722"/>
      <c r="E12" s="722"/>
      <c r="F12" s="722"/>
      <c r="G12" s="722"/>
    </row>
    <row r="13" spans="1:9" ht="15.75" customHeight="1" thickBot="1" x14ac:dyDescent="0.3">
      <c r="A13" s="513"/>
      <c r="B13" s="36"/>
      <c r="C13" s="37"/>
      <c r="D13" s="38"/>
      <c r="E13" s="38"/>
      <c r="F13" s="758" t="s">
        <v>354</v>
      </c>
      <c r="G13" s="758"/>
    </row>
    <row r="14" spans="1:9" ht="27" customHeight="1" thickBot="1" x14ac:dyDescent="0.3">
      <c r="A14" s="514" t="s">
        <v>173</v>
      </c>
      <c r="B14" s="40" t="s">
        <v>225</v>
      </c>
      <c r="C14" s="40" t="s">
        <v>228</v>
      </c>
      <c r="D14" s="40" t="s">
        <v>229</v>
      </c>
      <c r="E14" s="40" t="s">
        <v>244</v>
      </c>
      <c r="F14" s="546" t="s">
        <v>606</v>
      </c>
      <c r="G14" s="547" t="s">
        <v>708</v>
      </c>
      <c r="H14" s="8"/>
    </row>
    <row r="15" spans="1:9" ht="33" customHeight="1" x14ac:dyDescent="0.2">
      <c r="A15" s="515" t="s">
        <v>137</v>
      </c>
      <c r="B15" s="434">
        <v>726</v>
      </c>
      <c r="C15" s="154"/>
      <c r="D15" s="155"/>
      <c r="E15" s="155"/>
      <c r="F15" s="435">
        <f>F16+F80+F92+F100+F127+F157+F184+F192</f>
        <v>42763.1</v>
      </c>
      <c r="G15" s="436">
        <f>G16+G80+G92+G100+G127+G157+G184+G192+G200</f>
        <v>29353.200000000001</v>
      </c>
      <c r="H15" s="400">
        <f>F24+F25+F33+F34+F38+F42+F43+F48+F53+F62+F70+F71+F75+F78+F79+F80+F99+F112+F134+F140+F152+F156+F171+F172+F173+F177+F181+F182+F183+F184+F192+F106+F176+F39+F126+F178</f>
        <v>41463.1</v>
      </c>
      <c r="I15" s="400">
        <f>G24+G25+G33+G34+G38+G42+G43+G48+G53+G62+G70+G71+G75+G78+G79+G80+G99+G112+G134+G140+G152+G156+G171+G172+G173+G177+G181+G182+G183+G184+G192+G106+G176+G39+G126+G178</f>
        <v>27753.200000000001</v>
      </c>
    </row>
    <row r="16" spans="1:9" ht="18" customHeight="1" x14ac:dyDescent="0.2">
      <c r="A16" s="516" t="s">
        <v>161</v>
      </c>
      <c r="B16" s="403">
        <v>726</v>
      </c>
      <c r="C16" s="133" t="s">
        <v>226</v>
      </c>
      <c r="D16" s="133"/>
      <c r="E16" s="133"/>
      <c r="F16" s="379">
        <f>F17+F26+F56+F49+F63</f>
        <v>22789.8</v>
      </c>
      <c r="G16" s="203">
        <f>G17+G26+G56+G49+G63</f>
        <v>11777.6</v>
      </c>
      <c r="H16" s="401">
        <f>F24+F25+F33+F34+F38+F42+F43+F48+F62+F70+F71+F75+F79+F49+F39</f>
        <v>22789.8</v>
      </c>
    </row>
    <row r="17" spans="1:10" ht="63" x14ac:dyDescent="0.2">
      <c r="A17" s="179" t="s">
        <v>425</v>
      </c>
      <c r="B17" s="404">
        <v>726</v>
      </c>
      <c r="C17" s="133" t="s">
        <v>227</v>
      </c>
      <c r="D17" s="133"/>
      <c r="E17" s="133"/>
      <c r="F17" s="379">
        <f t="shared" ref="F17:G19" si="0">F18</f>
        <v>3036</v>
      </c>
      <c r="G17" s="203">
        <f t="shared" si="0"/>
        <v>1518</v>
      </c>
      <c r="H17" s="401">
        <f>F24+F25</f>
        <v>3036</v>
      </c>
    </row>
    <row r="18" spans="1:10" ht="31.5" x14ac:dyDescent="0.2">
      <c r="A18" s="187" t="s">
        <v>54</v>
      </c>
      <c r="B18" s="405">
        <v>726</v>
      </c>
      <c r="C18" s="151" t="s">
        <v>227</v>
      </c>
      <c r="D18" s="151" t="s">
        <v>245</v>
      </c>
      <c r="E18" s="151"/>
      <c r="F18" s="319">
        <f t="shared" si="0"/>
        <v>3036</v>
      </c>
      <c r="G18" s="205">
        <f t="shared" si="0"/>
        <v>1518</v>
      </c>
    </row>
    <row r="19" spans="1:10" ht="47.25" x14ac:dyDescent="0.2">
      <c r="A19" s="517" t="s">
        <v>13</v>
      </c>
      <c r="B19" s="406">
        <v>726</v>
      </c>
      <c r="C19" s="156" t="s">
        <v>227</v>
      </c>
      <c r="D19" s="156" t="s">
        <v>246</v>
      </c>
      <c r="E19" s="156"/>
      <c r="F19" s="320">
        <f t="shared" si="0"/>
        <v>3036</v>
      </c>
      <c r="G19" s="204">
        <f t="shared" si="0"/>
        <v>1518</v>
      </c>
    </row>
    <row r="20" spans="1:10" ht="45" x14ac:dyDescent="0.2">
      <c r="A20" s="178" t="s">
        <v>14</v>
      </c>
      <c r="B20" s="408">
        <v>726</v>
      </c>
      <c r="C20" s="60" t="s">
        <v>227</v>
      </c>
      <c r="D20" s="60" t="s">
        <v>247</v>
      </c>
      <c r="E20" s="60"/>
      <c r="F20" s="320">
        <f>F22</f>
        <v>3036</v>
      </c>
      <c r="G20" s="204">
        <f>G22</f>
        <v>1518</v>
      </c>
    </row>
    <row r="21" spans="1:10" ht="30" x14ac:dyDescent="0.2">
      <c r="A21" s="178" t="s">
        <v>15</v>
      </c>
      <c r="B21" s="408">
        <v>726</v>
      </c>
      <c r="C21" s="60" t="s">
        <v>227</v>
      </c>
      <c r="D21" s="60" t="s">
        <v>248</v>
      </c>
      <c r="E21" s="60"/>
      <c r="F21" s="320">
        <f>F22</f>
        <v>3036</v>
      </c>
      <c r="G21" s="204">
        <f>G22</f>
        <v>1518</v>
      </c>
    </row>
    <row r="22" spans="1:10" ht="105" x14ac:dyDescent="0.2">
      <c r="A22" s="178" t="s">
        <v>249</v>
      </c>
      <c r="B22" s="408">
        <v>726</v>
      </c>
      <c r="C22" s="60" t="s">
        <v>227</v>
      </c>
      <c r="D22" s="60" t="s">
        <v>248</v>
      </c>
      <c r="E22" s="60" t="s">
        <v>250</v>
      </c>
      <c r="F22" s="320">
        <f>F23</f>
        <v>3036</v>
      </c>
      <c r="G22" s="204">
        <f>G23</f>
        <v>1518</v>
      </c>
    </row>
    <row r="23" spans="1:10" ht="45" x14ac:dyDescent="0.2">
      <c r="A23" s="178" t="s">
        <v>269</v>
      </c>
      <c r="B23" s="408">
        <v>726</v>
      </c>
      <c r="C23" s="60" t="s">
        <v>227</v>
      </c>
      <c r="D23" s="60" t="s">
        <v>248</v>
      </c>
      <c r="E23" s="60" t="s">
        <v>270</v>
      </c>
      <c r="F23" s="320">
        <f>F24+F25</f>
        <v>3036</v>
      </c>
      <c r="G23" s="204">
        <f>G24+G25</f>
        <v>1518</v>
      </c>
    </row>
    <row r="24" spans="1:10" ht="33.75" customHeight="1" x14ac:dyDescent="0.2">
      <c r="A24" s="178" t="s">
        <v>271</v>
      </c>
      <c r="B24" s="408">
        <v>726</v>
      </c>
      <c r="C24" s="60" t="s">
        <v>227</v>
      </c>
      <c r="D24" s="60" t="s">
        <v>248</v>
      </c>
      <c r="E24" s="60" t="s">
        <v>221</v>
      </c>
      <c r="F24" s="316">
        <v>2331.8000000000002</v>
      </c>
      <c r="G24" s="512">
        <v>1165.9000000000001</v>
      </c>
      <c r="J24" s="401"/>
    </row>
    <row r="25" spans="1:10" ht="81" customHeight="1" x14ac:dyDescent="0.2">
      <c r="A25" s="178" t="s">
        <v>273</v>
      </c>
      <c r="B25" s="408">
        <v>726</v>
      </c>
      <c r="C25" s="60" t="s">
        <v>227</v>
      </c>
      <c r="D25" s="60" t="s">
        <v>248</v>
      </c>
      <c r="E25" s="60" t="s">
        <v>272</v>
      </c>
      <c r="F25" s="316">
        <v>704.2</v>
      </c>
      <c r="G25" s="512">
        <v>352.1</v>
      </c>
    </row>
    <row r="26" spans="1:10" ht="95.25" customHeight="1" x14ac:dyDescent="0.2">
      <c r="A26" s="179" t="s">
        <v>421</v>
      </c>
      <c r="B26" s="404">
        <v>726</v>
      </c>
      <c r="C26" s="133" t="s">
        <v>220</v>
      </c>
      <c r="D26" s="133"/>
      <c r="E26" s="133"/>
      <c r="F26" s="379">
        <f>+F27</f>
        <v>15087.7</v>
      </c>
      <c r="G26" s="203">
        <f>+G27</f>
        <v>6344.1</v>
      </c>
      <c r="H26" s="401">
        <f>F33+F34+F38+F42+F43+F48+F39</f>
        <v>15087.7</v>
      </c>
    </row>
    <row r="27" spans="1:10" ht="31.5" x14ac:dyDescent="0.2">
      <c r="A27" s="187" t="s">
        <v>54</v>
      </c>
      <c r="B27" s="404">
        <v>726</v>
      </c>
      <c r="C27" s="151" t="s">
        <v>220</v>
      </c>
      <c r="D27" s="151" t="s">
        <v>245</v>
      </c>
      <c r="E27" s="151"/>
      <c r="F27" s="319">
        <f>F28+F44</f>
        <v>15087.7</v>
      </c>
      <c r="G27" s="205">
        <f>G28+G44</f>
        <v>6344.1</v>
      </c>
    </row>
    <row r="28" spans="1:10" ht="47.25" x14ac:dyDescent="0.2">
      <c r="A28" s="517" t="s">
        <v>13</v>
      </c>
      <c r="B28" s="408">
        <v>726</v>
      </c>
      <c r="C28" s="156" t="s">
        <v>220</v>
      </c>
      <c r="D28" s="156" t="s">
        <v>246</v>
      </c>
      <c r="E28" s="156"/>
      <c r="F28" s="373">
        <f>F29</f>
        <v>15087</v>
      </c>
      <c r="G28" s="206">
        <f>G29</f>
        <v>6343.4</v>
      </c>
    </row>
    <row r="29" spans="1:10" ht="45" x14ac:dyDescent="0.2">
      <c r="A29" s="178" t="s">
        <v>14</v>
      </c>
      <c r="B29" s="408">
        <v>726</v>
      </c>
      <c r="C29" s="60" t="s">
        <v>220</v>
      </c>
      <c r="D29" s="60" t="s">
        <v>247</v>
      </c>
      <c r="E29" s="60"/>
      <c r="F29" s="373">
        <f>F30</f>
        <v>15087</v>
      </c>
      <c r="G29" s="206">
        <f>G30</f>
        <v>6343.4</v>
      </c>
    </row>
    <row r="30" spans="1:10" ht="30" customHeight="1" x14ac:dyDescent="0.2">
      <c r="A30" s="178" t="s">
        <v>15</v>
      </c>
      <c r="B30" s="408">
        <v>726</v>
      </c>
      <c r="C30" s="60" t="s">
        <v>220</v>
      </c>
      <c r="D30" s="60" t="s">
        <v>248</v>
      </c>
      <c r="E30" s="60"/>
      <c r="F30" s="320">
        <f>F31+F35+F40</f>
        <v>15087</v>
      </c>
      <c r="G30" s="204">
        <f>G31+G35+G40</f>
        <v>6343.4</v>
      </c>
    </row>
    <row r="31" spans="1:10" ht="105" x14ac:dyDescent="0.2">
      <c r="A31" s="178" t="s">
        <v>249</v>
      </c>
      <c r="B31" s="408">
        <v>726</v>
      </c>
      <c r="C31" s="60" t="s">
        <v>220</v>
      </c>
      <c r="D31" s="60" t="s">
        <v>248</v>
      </c>
      <c r="E31" s="60" t="s">
        <v>250</v>
      </c>
      <c r="F31" s="320">
        <f>F32</f>
        <v>13734.7</v>
      </c>
      <c r="G31" s="204">
        <f>G32</f>
        <v>5941.4</v>
      </c>
    </row>
    <row r="32" spans="1:10" ht="30.6" customHeight="1" x14ac:dyDescent="0.2">
      <c r="A32" s="178" t="s">
        <v>269</v>
      </c>
      <c r="B32" s="408">
        <v>726</v>
      </c>
      <c r="C32" s="60" t="s">
        <v>220</v>
      </c>
      <c r="D32" s="60" t="s">
        <v>248</v>
      </c>
      <c r="E32" s="60" t="s">
        <v>270</v>
      </c>
      <c r="F32" s="320">
        <f>F33++F34</f>
        <v>13734.7</v>
      </c>
      <c r="G32" s="204">
        <f>G33+G34</f>
        <v>5941.4</v>
      </c>
    </row>
    <row r="33" spans="1:10" ht="36" customHeight="1" x14ac:dyDescent="0.2">
      <c r="A33" s="178" t="s">
        <v>271</v>
      </c>
      <c r="B33" s="408">
        <v>726</v>
      </c>
      <c r="C33" s="60" t="s">
        <v>220</v>
      </c>
      <c r="D33" s="60" t="s">
        <v>248</v>
      </c>
      <c r="E33" s="60" t="s">
        <v>221</v>
      </c>
      <c r="F33" s="316">
        <v>10440.5</v>
      </c>
      <c r="G33" s="204">
        <v>4948.1000000000004</v>
      </c>
      <c r="J33" s="401"/>
    </row>
    <row r="34" spans="1:10" ht="90" x14ac:dyDescent="0.2">
      <c r="A34" s="178" t="s">
        <v>273</v>
      </c>
      <c r="B34" s="408">
        <v>726</v>
      </c>
      <c r="C34" s="60" t="s">
        <v>220</v>
      </c>
      <c r="D34" s="60" t="s">
        <v>248</v>
      </c>
      <c r="E34" s="60" t="s">
        <v>272</v>
      </c>
      <c r="F34" s="320">
        <v>3294.2</v>
      </c>
      <c r="G34" s="204">
        <v>993.3</v>
      </c>
      <c r="J34" s="401"/>
    </row>
    <row r="35" spans="1:10" ht="45" x14ac:dyDescent="0.2">
      <c r="A35" s="178" t="s">
        <v>432</v>
      </c>
      <c r="B35" s="408">
        <v>726</v>
      </c>
      <c r="C35" s="60" t="s">
        <v>220</v>
      </c>
      <c r="D35" s="60" t="s">
        <v>248</v>
      </c>
      <c r="E35" s="60" t="s">
        <v>179</v>
      </c>
      <c r="F35" s="320">
        <f>F36</f>
        <v>1350.3</v>
      </c>
      <c r="G35" s="204">
        <f>G36</f>
        <v>400</v>
      </c>
      <c r="H35" s="6"/>
      <c r="I35" s="6"/>
    </row>
    <row r="36" spans="1:10" ht="60" x14ac:dyDescent="0.2">
      <c r="A36" s="178" t="s">
        <v>274</v>
      </c>
      <c r="B36" s="408">
        <v>726</v>
      </c>
      <c r="C36" s="60" t="s">
        <v>220</v>
      </c>
      <c r="D36" s="60" t="s">
        <v>248</v>
      </c>
      <c r="E36" s="60" t="s">
        <v>275</v>
      </c>
      <c r="F36" s="320">
        <f>F37+F38+F39</f>
        <v>1350.3</v>
      </c>
      <c r="G36" s="320">
        <f>G37+G38+G39</f>
        <v>400</v>
      </c>
      <c r="H36" s="6"/>
      <c r="I36" s="6"/>
    </row>
    <row r="37" spans="1:10" ht="45" hidden="1" x14ac:dyDescent="0.2">
      <c r="A37" s="392" t="s">
        <v>356</v>
      </c>
      <c r="B37" s="409">
        <v>726</v>
      </c>
      <c r="C37" s="311" t="s">
        <v>220</v>
      </c>
      <c r="D37" s="311" t="s">
        <v>248</v>
      </c>
      <c r="E37" s="311" t="s">
        <v>277</v>
      </c>
      <c r="F37" s="320">
        <v>0</v>
      </c>
      <c r="G37" s="204">
        <v>0</v>
      </c>
      <c r="H37" s="6"/>
      <c r="I37" s="6"/>
    </row>
    <row r="38" spans="1:10" ht="21" customHeight="1" x14ac:dyDescent="0.2">
      <c r="A38" s="178" t="s">
        <v>433</v>
      </c>
      <c r="B38" s="408">
        <v>726</v>
      </c>
      <c r="C38" s="60" t="s">
        <v>220</v>
      </c>
      <c r="D38" s="60" t="s">
        <v>248</v>
      </c>
      <c r="E38" s="60" t="s">
        <v>223</v>
      </c>
      <c r="F38" s="320">
        <f>1304.8-254.5</f>
        <v>1050.3</v>
      </c>
      <c r="G38" s="204">
        <v>300</v>
      </c>
      <c r="H38" s="6"/>
      <c r="I38" s="6"/>
      <c r="J38" s="401"/>
    </row>
    <row r="39" spans="1:10" ht="21" customHeight="1" x14ac:dyDescent="0.2">
      <c r="A39" s="186" t="s">
        <v>579</v>
      </c>
      <c r="B39" s="265">
        <v>726</v>
      </c>
      <c r="C39" s="60" t="s">
        <v>220</v>
      </c>
      <c r="D39" s="60" t="s">
        <v>248</v>
      </c>
      <c r="E39" s="60" t="s">
        <v>578</v>
      </c>
      <c r="F39" s="320">
        <v>300</v>
      </c>
      <c r="G39" s="204">
        <v>100</v>
      </c>
      <c r="H39" s="6"/>
      <c r="I39" s="6"/>
      <c r="J39" s="401"/>
    </row>
    <row r="40" spans="1:10" ht="16.5" customHeight="1" x14ac:dyDescent="0.2">
      <c r="A40" s="178" t="s">
        <v>251</v>
      </c>
      <c r="B40" s="408">
        <v>726</v>
      </c>
      <c r="C40" s="60" t="s">
        <v>220</v>
      </c>
      <c r="D40" s="60" t="s">
        <v>248</v>
      </c>
      <c r="E40" s="60" t="s">
        <v>252</v>
      </c>
      <c r="F40" s="320">
        <f>F41</f>
        <v>2</v>
      </c>
      <c r="G40" s="204">
        <f>G41</f>
        <v>2</v>
      </c>
    </row>
    <row r="41" spans="1:10" ht="30" x14ac:dyDescent="0.2">
      <c r="A41" s="178" t="s">
        <v>278</v>
      </c>
      <c r="B41" s="408">
        <v>726</v>
      </c>
      <c r="C41" s="60" t="s">
        <v>220</v>
      </c>
      <c r="D41" s="60" t="s">
        <v>248</v>
      </c>
      <c r="E41" s="60" t="s">
        <v>279</v>
      </c>
      <c r="F41" s="320">
        <f>F42+F43</f>
        <v>2</v>
      </c>
      <c r="G41" s="204">
        <f>G42+G43</f>
        <v>2</v>
      </c>
    </row>
    <row r="42" spans="1:10" ht="16.5" customHeight="1" x14ac:dyDescent="0.2">
      <c r="A42" s="178" t="s">
        <v>289</v>
      </c>
      <c r="B42" s="408">
        <v>726</v>
      </c>
      <c r="C42" s="60" t="s">
        <v>220</v>
      </c>
      <c r="D42" s="60" t="s">
        <v>248</v>
      </c>
      <c r="E42" s="60" t="s">
        <v>280</v>
      </c>
      <c r="F42" s="320">
        <v>1</v>
      </c>
      <c r="G42" s="204">
        <v>1</v>
      </c>
    </row>
    <row r="43" spans="1:10" ht="16.5" customHeight="1" x14ac:dyDescent="0.2">
      <c r="A43" s="178" t="s">
        <v>296</v>
      </c>
      <c r="B43" s="408">
        <v>726</v>
      </c>
      <c r="C43" s="60" t="s">
        <v>220</v>
      </c>
      <c r="D43" s="60" t="s">
        <v>248</v>
      </c>
      <c r="E43" s="60" t="s">
        <v>295</v>
      </c>
      <c r="F43" s="320">
        <v>1</v>
      </c>
      <c r="G43" s="204">
        <v>1</v>
      </c>
    </row>
    <row r="44" spans="1:10" ht="47.25" x14ac:dyDescent="0.2">
      <c r="A44" s="517" t="s">
        <v>17</v>
      </c>
      <c r="B44" s="408">
        <v>726</v>
      </c>
      <c r="C44" s="60" t="s">
        <v>220</v>
      </c>
      <c r="D44" s="156" t="s">
        <v>281</v>
      </c>
      <c r="E44" s="156" t="s">
        <v>177</v>
      </c>
      <c r="F44" s="373">
        <f>F45</f>
        <v>0.7</v>
      </c>
      <c r="G44" s="206">
        <f>G45</f>
        <v>0.7</v>
      </c>
    </row>
    <row r="45" spans="1:10" ht="135" customHeight="1" x14ac:dyDescent="0.2">
      <c r="A45" s="178" t="s">
        <v>576</v>
      </c>
      <c r="B45" s="408">
        <v>726</v>
      </c>
      <c r="C45" s="60" t="s">
        <v>220</v>
      </c>
      <c r="D45" s="60" t="s">
        <v>253</v>
      </c>
      <c r="E45" s="60"/>
      <c r="F45" s="320">
        <f t="shared" ref="F45:G47" si="1">F46</f>
        <v>0.7</v>
      </c>
      <c r="G45" s="204">
        <f t="shared" si="1"/>
        <v>0.7</v>
      </c>
    </row>
    <row r="46" spans="1:10" ht="42.75" customHeight="1" x14ac:dyDescent="0.2">
      <c r="A46" s="178" t="s">
        <v>432</v>
      </c>
      <c r="B46" s="408">
        <v>726</v>
      </c>
      <c r="C46" s="60" t="s">
        <v>220</v>
      </c>
      <c r="D46" s="60" t="s">
        <v>253</v>
      </c>
      <c r="E46" s="60" t="s">
        <v>179</v>
      </c>
      <c r="F46" s="320">
        <f t="shared" si="1"/>
        <v>0.7</v>
      </c>
      <c r="G46" s="204">
        <f t="shared" si="1"/>
        <v>0.7</v>
      </c>
    </row>
    <row r="47" spans="1:10" ht="45" customHeight="1" x14ac:dyDescent="0.2">
      <c r="A47" s="178" t="s">
        <v>274</v>
      </c>
      <c r="B47" s="408">
        <v>726</v>
      </c>
      <c r="C47" s="60" t="s">
        <v>220</v>
      </c>
      <c r="D47" s="60" t="s">
        <v>253</v>
      </c>
      <c r="E47" s="60" t="s">
        <v>275</v>
      </c>
      <c r="F47" s="320">
        <f t="shared" si="1"/>
        <v>0.7</v>
      </c>
      <c r="G47" s="204">
        <f t="shared" si="1"/>
        <v>0.7</v>
      </c>
    </row>
    <row r="48" spans="1:10" ht="17.25" customHeight="1" x14ac:dyDescent="0.2">
      <c r="A48" s="178" t="s">
        <v>433</v>
      </c>
      <c r="B48" s="408">
        <v>726</v>
      </c>
      <c r="C48" s="60" t="s">
        <v>220</v>
      </c>
      <c r="D48" s="60" t="s">
        <v>253</v>
      </c>
      <c r="E48" s="60" t="s">
        <v>223</v>
      </c>
      <c r="F48" s="320">
        <v>0.7</v>
      </c>
      <c r="G48" s="204">
        <v>0.7</v>
      </c>
    </row>
    <row r="49" spans="1:12" ht="31.5" hidden="1" x14ac:dyDescent="0.2">
      <c r="A49" s="518" t="s">
        <v>183</v>
      </c>
      <c r="B49" s="410">
        <v>726</v>
      </c>
      <c r="C49" s="478" t="s">
        <v>301</v>
      </c>
      <c r="D49" s="478"/>
      <c r="E49" s="478"/>
      <c r="F49" s="503">
        <f t="shared" ref="F49:G54" si="2">F50</f>
        <v>0</v>
      </c>
      <c r="G49" s="509">
        <f t="shared" si="2"/>
        <v>0</v>
      </c>
      <c r="H49" s="401">
        <f>F49</f>
        <v>0</v>
      </c>
    </row>
    <row r="50" spans="1:12" ht="31.5" hidden="1" x14ac:dyDescent="0.2">
      <c r="A50" s="519" t="s">
        <v>54</v>
      </c>
      <c r="B50" s="410">
        <v>726</v>
      </c>
      <c r="C50" s="438" t="s">
        <v>301</v>
      </c>
      <c r="D50" s="438" t="s">
        <v>245</v>
      </c>
      <c r="E50" s="311"/>
      <c r="F50" s="500">
        <f t="shared" si="2"/>
        <v>0</v>
      </c>
      <c r="G50" s="493">
        <f t="shared" si="2"/>
        <v>0</v>
      </c>
    </row>
    <row r="51" spans="1:12" ht="47.25" hidden="1" x14ac:dyDescent="0.2">
      <c r="A51" s="519" t="s">
        <v>13</v>
      </c>
      <c r="B51" s="409">
        <v>726</v>
      </c>
      <c r="C51" s="438" t="s">
        <v>301</v>
      </c>
      <c r="D51" s="438" t="s">
        <v>246</v>
      </c>
      <c r="E51" s="311"/>
      <c r="F51" s="495">
        <f t="shared" si="2"/>
        <v>0</v>
      </c>
      <c r="G51" s="494">
        <f t="shared" si="2"/>
        <v>0</v>
      </c>
    </row>
    <row r="52" spans="1:12" ht="45" hidden="1" x14ac:dyDescent="0.2">
      <c r="A52" s="392" t="s">
        <v>14</v>
      </c>
      <c r="B52" s="409">
        <v>726</v>
      </c>
      <c r="C52" s="311" t="s">
        <v>301</v>
      </c>
      <c r="D52" s="311" t="s">
        <v>247</v>
      </c>
      <c r="E52" s="311"/>
      <c r="F52" s="495">
        <f t="shared" si="2"/>
        <v>0</v>
      </c>
      <c r="G52" s="494">
        <f t="shared" si="2"/>
        <v>0</v>
      </c>
    </row>
    <row r="53" spans="1:12" ht="30" hidden="1" x14ac:dyDescent="0.2">
      <c r="A53" s="520" t="s">
        <v>563</v>
      </c>
      <c r="B53" s="409">
        <v>726</v>
      </c>
      <c r="C53" s="311" t="s">
        <v>301</v>
      </c>
      <c r="D53" s="510" t="s">
        <v>302</v>
      </c>
      <c r="E53" s="311" t="s">
        <v>177</v>
      </c>
      <c r="F53" s="495">
        <f t="shared" si="2"/>
        <v>0</v>
      </c>
      <c r="G53" s="494">
        <f t="shared" si="2"/>
        <v>0</v>
      </c>
    </row>
    <row r="54" spans="1:12" ht="22.5" hidden="1" customHeight="1" x14ac:dyDescent="0.2">
      <c r="A54" s="520" t="s">
        <v>251</v>
      </c>
      <c r="B54" s="409">
        <v>726</v>
      </c>
      <c r="C54" s="311" t="s">
        <v>301</v>
      </c>
      <c r="D54" s="510" t="s">
        <v>302</v>
      </c>
      <c r="E54" s="511" t="s">
        <v>252</v>
      </c>
      <c r="F54" s="495">
        <f t="shared" si="2"/>
        <v>0</v>
      </c>
      <c r="G54" s="494">
        <f t="shared" si="2"/>
        <v>0</v>
      </c>
    </row>
    <row r="55" spans="1:12" ht="15" hidden="1" x14ac:dyDescent="0.2">
      <c r="A55" s="520" t="s">
        <v>564</v>
      </c>
      <c r="B55" s="409">
        <v>726</v>
      </c>
      <c r="C55" s="311" t="s">
        <v>301</v>
      </c>
      <c r="D55" s="510" t="s">
        <v>302</v>
      </c>
      <c r="E55" s="311" t="s">
        <v>562</v>
      </c>
      <c r="F55" s="495">
        <v>0</v>
      </c>
      <c r="G55" s="494">
        <v>0</v>
      </c>
    </row>
    <row r="56" spans="1:12" ht="17.25" customHeight="1" x14ac:dyDescent="0.2">
      <c r="A56" s="179" t="s">
        <v>186</v>
      </c>
      <c r="B56" s="404">
        <v>726</v>
      </c>
      <c r="C56" s="133" t="s">
        <v>230</v>
      </c>
      <c r="D56" s="133"/>
      <c r="E56" s="133"/>
      <c r="F56" s="379">
        <f t="shared" ref="F56:G61" si="3">F57</f>
        <v>100</v>
      </c>
      <c r="G56" s="203">
        <f t="shared" si="3"/>
        <v>100</v>
      </c>
      <c r="H56" s="401">
        <f>F56</f>
        <v>100</v>
      </c>
    </row>
    <row r="57" spans="1:12" ht="31.5" x14ac:dyDescent="0.2">
      <c r="A57" s="187" t="s">
        <v>54</v>
      </c>
      <c r="B57" s="404">
        <v>726</v>
      </c>
      <c r="C57" s="151" t="s">
        <v>230</v>
      </c>
      <c r="D57" s="151" t="s">
        <v>245</v>
      </c>
      <c r="E57" s="151"/>
      <c r="F57" s="319">
        <f t="shared" si="3"/>
        <v>100</v>
      </c>
      <c r="G57" s="205">
        <f t="shared" si="3"/>
        <v>100</v>
      </c>
    </row>
    <row r="58" spans="1:12" ht="47.25" x14ac:dyDescent="0.2">
      <c r="A58" s="517" t="s">
        <v>13</v>
      </c>
      <c r="B58" s="408">
        <v>726</v>
      </c>
      <c r="C58" s="156" t="s">
        <v>230</v>
      </c>
      <c r="D58" s="156" t="s">
        <v>246</v>
      </c>
      <c r="E58" s="156"/>
      <c r="F58" s="320">
        <f t="shared" si="3"/>
        <v>100</v>
      </c>
      <c r="G58" s="204">
        <f t="shared" si="3"/>
        <v>100</v>
      </c>
    </row>
    <row r="59" spans="1:12" ht="45" x14ac:dyDescent="0.2">
      <c r="A59" s="178" t="s">
        <v>14</v>
      </c>
      <c r="B59" s="408">
        <v>726</v>
      </c>
      <c r="C59" s="60" t="s">
        <v>230</v>
      </c>
      <c r="D59" s="60" t="s">
        <v>247</v>
      </c>
      <c r="E59" s="60"/>
      <c r="F59" s="320">
        <f t="shared" si="3"/>
        <v>100</v>
      </c>
      <c r="G59" s="204">
        <f t="shared" si="3"/>
        <v>100</v>
      </c>
    </row>
    <row r="60" spans="1:12" ht="30" x14ac:dyDescent="0.2">
      <c r="A60" s="178" t="s">
        <v>304</v>
      </c>
      <c r="B60" s="408">
        <v>726</v>
      </c>
      <c r="C60" s="60" t="s">
        <v>230</v>
      </c>
      <c r="D60" s="60" t="s">
        <v>305</v>
      </c>
      <c r="E60" s="60"/>
      <c r="F60" s="320">
        <f t="shared" si="3"/>
        <v>100</v>
      </c>
      <c r="G60" s="204">
        <f t="shared" si="3"/>
        <v>100</v>
      </c>
    </row>
    <row r="61" spans="1:12" ht="18" customHeight="1" x14ac:dyDescent="0.2">
      <c r="A61" s="178" t="s">
        <v>251</v>
      </c>
      <c r="B61" s="408">
        <v>726</v>
      </c>
      <c r="C61" s="60" t="s">
        <v>230</v>
      </c>
      <c r="D61" s="60" t="s">
        <v>305</v>
      </c>
      <c r="E61" s="60" t="s">
        <v>252</v>
      </c>
      <c r="F61" s="320">
        <f t="shared" si="3"/>
        <v>100</v>
      </c>
      <c r="G61" s="204">
        <f t="shared" si="3"/>
        <v>100</v>
      </c>
    </row>
    <row r="62" spans="1:12" ht="18" customHeight="1" x14ac:dyDescent="0.2">
      <c r="A62" s="178" t="s">
        <v>282</v>
      </c>
      <c r="B62" s="408">
        <v>726</v>
      </c>
      <c r="C62" s="60" t="s">
        <v>230</v>
      </c>
      <c r="D62" s="60" t="s">
        <v>305</v>
      </c>
      <c r="E62" s="60" t="s">
        <v>283</v>
      </c>
      <c r="F62" s="320">
        <v>100</v>
      </c>
      <c r="G62" s="259">
        <v>100</v>
      </c>
    </row>
    <row r="63" spans="1:12" ht="19.5" customHeight="1" x14ac:dyDescent="0.2">
      <c r="A63" s="179" t="s">
        <v>399</v>
      </c>
      <c r="B63" s="404">
        <v>726</v>
      </c>
      <c r="C63" s="133" t="s">
        <v>400</v>
      </c>
      <c r="D63" s="133"/>
      <c r="E63" s="133"/>
      <c r="F63" s="379">
        <f>F64</f>
        <v>4566.1000000000004</v>
      </c>
      <c r="G63" s="203">
        <f>G64</f>
        <v>3815.5</v>
      </c>
      <c r="H63" s="402">
        <f>F70+F71+F75+F79</f>
        <v>4566.1000000000004</v>
      </c>
      <c r="I63" s="7"/>
      <c r="J63" s="9"/>
      <c r="K63" s="9"/>
      <c r="L63" s="9"/>
    </row>
    <row r="64" spans="1:12" ht="30" customHeight="1" x14ac:dyDescent="0.2">
      <c r="A64" s="187" t="s">
        <v>54</v>
      </c>
      <c r="B64" s="404">
        <v>726</v>
      </c>
      <c r="C64" s="151" t="s">
        <v>400</v>
      </c>
      <c r="D64" s="151" t="s">
        <v>245</v>
      </c>
      <c r="E64" s="151"/>
      <c r="F64" s="319">
        <f t="shared" ref="F64:F65" si="4">F65</f>
        <v>4566.1000000000004</v>
      </c>
      <c r="G64" s="205">
        <f>G65</f>
        <v>3815.5</v>
      </c>
      <c r="H64" s="7"/>
      <c r="I64" s="7"/>
      <c r="J64" s="9"/>
      <c r="K64" s="9"/>
      <c r="L64" s="9"/>
    </row>
    <row r="65" spans="1:12" ht="45" x14ac:dyDescent="0.2">
      <c r="A65" s="178" t="s">
        <v>13</v>
      </c>
      <c r="B65" s="408">
        <v>726</v>
      </c>
      <c r="C65" s="60" t="s">
        <v>400</v>
      </c>
      <c r="D65" s="60" t="s">
        <v>246</v>
      </c>
      <c r="E65" s="60"/>
      <c r="F65" s="320">
        <f t="shared" si="4"/>
        <v>4566.1000000000004</v>
      </c>
      <c r="G65" s="204">
        <f>G66</f>
        <v>3815.5</v>
      </c>
      <c r="H65" s="7"/>
      <c r="I65" s="7"/>
      <c r="J65" s="9"/>
      <c r="K65" s="9"/>
      <c r="L65" s="9"/>
    </row>
    <row r="66" spans="1:12" ht="45" x14ac:dyDescent="0.2">
      <c r="A66" s="178" t="s">
        <v>14</v>
      </c>
      <c r="B66" s="408">
        <v>726</v>
      </c>
      <c r="C66" s="60" t="s">
        <v>400</v>
      </c>
      <c r="D66" s="60" t="s">
        <v>247</v>
      </c>
      <c r="E66" s="60"/>
      <c r="F66" s="320">
        <f>F67</f>
        <v>4566.1000000000004</v>
      </c>
      <c r="G66" s="204">
        <f>G67</f>
        <v>3815.5</v>
      </c>
      <c r="H66" s="7"/>
      <c r="I66" s="7"/>
      <c r="J66" s="9"/>
      <c r="K66" s="9"/>
      <c r="L66" s="9"/>
    </row>
    <row r="67" spans="1:12" ht="45" x14ac:dyDescent="0.2">
      <c r="A67" s="178" t="s">
        <v>390</v>
      </c>
      <c r="B67" s="408">
        <v>726</v>
      </c>
      <c r="C67" s="60" t="s">
        <v>400</v>
      </c>
      <c r="D67" s="60" t="s">
        <v>262</v>
      </c>
      <c r="E67" s="60"/>
      <c r="F67" s="320">
        <f>F68+F72+F76</f>
        <v>4566.1000000000004</v>
      </c>
      <c r="G67" s="204">
        <f>G68+G72+G77</f>
        <v>3815.5</v>
      </c>
      <c r="H67" s="7"/>
      <c r="I67" s="7"/>
    </row>
    <row r="68" spans="1:12" ht="105" x14ac:dyDescent="0.2">
      <c r="A68" s="178" t="s">
        <v>249</v>
      </c>
      <c r="B68" s="408">
        <v>726</v>
      </c>
      <c r="C68" s="60" t="s">
        <v>400</v>
      </c>
      <c r="D68" s="60" t="s">
        <v>262</v>
      </c>
      <c r="E68" s="60" t="s">
        <v>250</v>
      </c>
      <c r="F68" s="320">
        <f>F69</f>
        <v>4225.1000000000004</v>
      </c>
      <c r="G68" s="204">
        <f>G69</f>
        <v>3697</v>
      </c>
      <c r="H68" s="7"/>
      <c r="I68" s="7"/>
    </row>
    <row r="69" spans="1:12" ht="30" x14ac:dyDescent="0.2">
      <c r="A69" s="178" t="s">
        <v>284</v>
      </c>
      <c r="B69" s="408">
        <v>726</v>
      </c>
      <c r="C69" s="60" t="s">
        <v>400</v>
      </c>
      <c r="D69" s="60" t="s">
        <v>262</v>
      </c>
      <c r="E69" s="60" t="s">
        <v>285</v>
      </c>
      <c r="F69" s="320">
        <f>F70+F71</f>
        <v>4225.1000000000004</v>
      </c>
      <c r="G69" s="204">
        <f>G70+G71</f>
        <v>3697</v>
      </c>
      <c r="H69" s="7"/>
      <c r="I69" s="7"/>
    </row>
    <row r="70" spans="1:12" ht="15" x14ac:dyDescent="0.2">
      <c r="A70" s="178" t="s">
        <v>430</v>
      </c>
      <c r="B70" s="408">
        <v>726</v>
      </c>
      <c r="C70" s="60" t="s">
        <v>400</v>
      </c>
      <c r="D70" s="60" t="s">
        <v>262</v>
      </c>
      <c r="E70" s="60" t="s">
        <v>286</v>
      </c>
      <c r="F70" s="316">
        <v>3245.1</v>
      </c>
      <c r="G70" s="204">
        <v>2839.5</v>
      </c>
      <c r="H70" s="7"/>
      <c r="I70" s="7"/>
    </row>
    <row r="71" spans="1:12" ht="75" x14ac:dyDescent="0.2">
      <c r="A71" s="178" t="s">
        <v>431</v>
      </c>
      <c r="B71" s="408">
        <v>726</v>
      </c>
      <c r="C71" s="60" t="s">
        <v>400</v>
      </c>
      <c r="D71" s="60" t="s">
        <v>262</v>
      </c>
      <c r="E71" s="60" t="s">
        <v>288</v>
      </c>
      <c r="F71" s="320">
        <f>F70*0.302</f>
        <v>980</v>
      </c>
      <c r="G71" s="204">
        <f>G70*0.302</f>
        <v>857.5</v>
      </c>
      <c r="H71" s="7"/>
      <c r="I71" s="7"/>
    </row>
    <row r="72" spans="1:12" ht="45" x14ac:dyDescent="0.2">
      <c r="A72" s="178" t="s">
        <v>432</v>
      </c>
      <c r="B72" s="408">
        <v>726</v>
      </c>
      <c r="C72" s="60" t="s">
        <v>400</v>
      </c>
      <c r="D72" s="60" t="s">
        <v>262</v>
      </c>
      <c r="E72" s="60" t="s">
        <v>179</v>
      </c>
      <c r="F72" s="320">
        <f>F73</f>
        <v>340</v>
      </c>
      <c r="G72" s="204">
        <f>G73</f>
        <v>117.5</v>
      </c>
      <c r="H72" s="7"/>
      <c r="I72" s="7"/>
    </row>
    <row r="73" spans="1:12" ht="60" x14ac:dyDescent="0.2">
      <c r="A73" s="178" t="s">
        <v>274</v>
      </c>
      <c r="B73" s="408">
        <v>726</v>
      </c>
      <c r="C73" s="60" t="s">
        <v>400</v>
      </c>
      <c r="D73" s="60" t="s">
        <v>262</v>
      </c>
      <c r="E73" s="60" t="s">
        <v>275</v>
      </c>
      <c r="F73" s="320">
        <f>F74+F75</f>
        <v>340</v>
      </c>
      <c r="G73" s="204">
        <f>G75</f>
        <v>117.5</v>
      </c>
      <c r="H73" s="7"/>
      <c r="I73" s="7"/>
    </row>
    <row r="74" spans="1:12" ht="60" hidden="1" x14ac:dyDescent="0.2">
      <c r="A74" s="392" t="s">
        <v>276</v>
      </c>
      <c r="B74" s="409">
        <v>726</v>
      </c>
      <c r="C74" s="311" t="s">
        <v>238</v>
      </c>
      <c r="D74" s="311" t="s">
        <v>262</v>
      </c>
      <c r="E74" s="311" t="s">
        <v>277</v>
      </c>
      <c r="F74" s="320">
        <v>0</v>
      </c>
      <c r="G74" s="204"/>
      <c r="H74" s="7"/>
      <c r="I74" s="7"/>
    </row>
    <row r="75" spans="1:12" ht="15.6" customHeight="1" x14ac:dyDescent="0.2">
      <c r="A75" s="178" t="s">
        <v>433</v>
      </c>
      <c r="B75" s="408">
        <v>726</v>
      </c>
      <c r="C75" s="60" t="s">
        <v>400</v>
      </c>
      <c r="D75" s="60" t="s">
        <v>262</v>
      </c>
      <c r="E75" s="60" t="s">
        <v>223</v>
      </c>
      <c r="F75" s="320">
        <v>340</v>
      </c>
      <c r="G75" s="204">
        <v>117.5</v>
      </c>
      <c r="H75" s="7"/>
      <c r="I75" s="7"/>
    </row>
    <row r="76" spans="1:12" ht="16.5" customHeight="1" x14ac:dyDescent="0.2">
      <c r="A76" s="178" t="s">
        <v>251</v>
      </c>
      <c r="B76" s="408">
        <v>726</v>
      </c>
      <c r="C76" s="60" t="s">
        <v>400</v>
      </c>
      <c r="D76" s="60" t="s">
        <v>262</v>
      </c>
      <c r="E76" s="60" t="s">
        <v>252</v>
      </c>
      <c r="F76" s="320">
        <f>F77</f>
        <v>1</v>
      </c>
      <c r="G76" s="204">
        <f>G77</f>
        <v>1</v>
      </c>
    </row>
    <row r="77" spans="1:12" ht="30" x14ac:dyDescent="0.2">
      <c r="A77" s="178" t="s">
        <v>278</v>
      </c>
      <c r="B77" s="408">
        <v>726</v>
      </c>
      <c r="C77" s="60" t="s">
        <v>400</v>
      </c>
      <c r="D77" s="60" t="s">
        <v>262</v>
      </c>
      <c r="E77" s="60" t="s">
        <v>279</v>
      </c>
      <c r="F77" s="320">
        <f>F78+F79</f>
        <v>1</v>
      </c>
      <c r="G77" s="204">
        <f>G79</f>
        <v>1</v>
      </c>
      <c r="H77" s="7"/>
      <c r="I77" s="7"/>
    </row>
    <row r="78" spans="1:12" ht="15" hidden="1" x14ac:dyDescent="0.2">
      <c r="A78" s="392" t="s">
        <v>289</v>
      </c>
      <c r="B78" s="409">
        <v>726</v>
      </c>
      <c r="C78" s="311" t="s">
        <v>400</v>
      </c>
      <c r="D78" s="311" t="s">
        <v>262</v>
      </c>
      <c r="E78" s="311" t="s">
        <v>280</v>
      </c>
      <c r="F78" s="320">
        <v>0</v>
      </c>
      <c r="G78" s="204"/>
      <c r="H78" s="7"/>
      <c r="I78" s="7"/>
    </row>
    <row r="79" spans="1:12" ht="16.5" customHeight="1" x14ac:dyDescent="0.2">
      <c r="A79" s="178" t="s">
        <v>296</v>
      </c>
      <c r="B79" s="408">
        <v>726</v>
      </c>
      <c r="C79" s="60" t="s">
        <v>400</v>
      </c>
      <c r="D79" s="60" t="s">
        <v>262</v>
      </c>
      <c r="E79" s="60" t="s">
        <v>295</v>
      </c>
      <c r="F79" s="320">
        <f>0.5+0.2+0.3</f>
        <v>1</v>
      </c>
      <c r="G79" s="204">
        <v>1</v>
      </c>
      <c r="H79" s="7"/>
      <c r="I79" s="7"/>
    </row>
    <row r="80" spans="1:12" ht="15.75" x14ac:dyDescent="0.2">
      <c r="A80" s="179" t="s">
        <v>198</v>
      </c>
      <c r="B80" s="404">
        <v>726</v>
      </c>
      <c r="C80" s="133" t="s">
        <v>231</v>
      </c>
      <c r="D80" s="133"/>
      <c r="E80" s="133"/>
      <c r="F80" s="379">
        <f>F81</f>
        <v>454.9</v>
      </c>
      <c r="G80" s="203">
        <f>G81</f>
        <v>471.8</v>
      </c>
    </row>
    <row r="81" spans="1:7" ht="31.5" x14ac:dyDescent="0.2">
      <c r="A81" s="179" t="s">
        <v>196</v>
      </c>
      <c r="B81" s="404">
        <v>726</v>
      </c>
      <c r="C81" s="133" t="s">
        <v>232</v>
      </c>
      <c r="D81" s="133"/>
      <c r="E81" s="133"/>
      <c r="F81" s="379">
        <f>F84</f>
        <v>454.9</v>
      </c>
      <c r="G81" s="203">
        <f>G84</f>
        <v>471.8</v>
      </c>
    </row>
    <row r="82" spans="1:7" ht="31.5" x14ac:dyDescent="0.2">
      <c r="A82" s="187" t="s">
        <v>54</v>
      </c>
      <c r="B82" s="404">
        <v>726</v>
      </c>
      <c r="C82" s="151" t="s">
        <v>232</v>
      </c>
      <c r="D82" s="151" t="s">
        <v>245</v>
      </c>
      <c r="E82" s="151"/>
      <c r="F82" s="319">
        <f>F83</f>
        <v>454.9</v>
      </c>
      <c r="G82" s="205">
        <f>G83</f>
        <v>471.8</v>
      </c>
    </row>
    <row r="83" spans="1:7" ht="45" customHeight="1" x14ac:dyDescent="0.2">
      <c r="A83" s="517" t="s">
        <v>16</v>
      </c>
      <c r="B83" s="408">
        <v>726</v>
      </c>
      <c r="C83" s="156" t="s">
        <v>232</v>
      </c>
      <c r="D83" s="156" t="s">
        <v>254</v>
      </c>
      <c r="E83" s="156"/>
      <c r="F83" s="373">
        <f>F84</f>
        <v>454.9</v>
      </c>
      <c r="G83" s="206">
        <f>G84</f>
        <v>471.8</v>
      </c>
    </row>
    <row r="84" spans="1:7" ht="42.75" customHeight="1" x14ac:dyDescent="0.2">
      <c r="A84" s="178" t="s">
        <v>197</v>
      </c>
      <c r="B84" s="408">
        <v>726</v>
      </c>
      <c r="C84" s="60" t="s">
        <v>232</v>
      </c>
      <c r="D84" s="60" t="s">
        <v>255</v>
      </c>
      <c r="E84" s="60"/>
      <c r="F84" s="320">
        <f>F85+F89</f>
        <v>454.9</v>
      </c>
      <c r="G84" s="204">
        <f>G85+G89</f>
        <v>471.8</v>
      </c>
    </row>
    <row r="85" spans="1:7" ht="90.75" customHeight="1" x14ac:dyDescent="0.2">
      <c r="A85" s="178" t="s">
        <v>249</v>
      </c>
      <c r="B85" s="408">
        <v>726</v>
      </c>
      <c r="C85" s="60" t="s">
        <v>232</v>
      </c>
      <c r="D85" s="60" t="s">
        <v>255</v>
      </c>
      <c r="E85" s="60" t="s">
        <v>250</v>
      </c>
      <c r="F85" s="320">
        <f>F86</f>
        <v>450.7</v>
      </c>
      <c r="G85" s="204">
        <f>G86</f>
        <v>467.6</v>
      </c>
    </row>
    <row r="86" spans="1:7" ht="32.25" customHeight="1" x14ac:dyDescent="0.2">
      <c r="A86" s="178" t="s">
        <v>269</v>
      </c>
      <c r="B86" s="408">
        <v>726</v>
      </c>
      <c r="C86" s="60" t="s">
        <v>232</v>
      </c>
      <c r="D86" s="60" t="s">
        <v>255</v>
      </c>
      <c r="E86" s="60" t="s">
        <v>270</v>
      </c>
      <c r="F86" s="320">
        <f>F87+F88</f>
        <v>450.7</v>
      </c>
      <c r="G86" s="204">
        <f>G87+G88</f>
        <v>467.6</v>
      </c>
    </row>
    <row r="87" spans="1:7" ht="29.25" customHeight="1" x14ac:dyDescent="0.2">
      <c r="A87" s="178" t="s">
        <v>271</v>
      </c>
      <c r="B87" s="237">
        <v>726</v>
      </c>
      <c r="C87" s="171" t="s">
        <v>232</v>
      </c>
      <c r="D87" s="171" t="s">
        <v>255</v>
      </c>
      <c r="E87" s="171" t="s">
        <v>221</v>
      </c>
      <c r="F87" s="316">
        <v>350.5</v>
      </c>
      <c r="G87" s="508">
        <v>366.1</v>
      </c>
    </row>
    <row r="88" spans="1:7" ht="90" x14ac:dyDescent="0.2">
      <c r="A88" s="178" t="s">
        <v>273</v>
      </c>
      <c r="B88" s="408">
        <v>726</v>
      </c>
      <c r="C88" s="60" t="s">
        <v>232</v>
      </c>
      <c r="D88" s="60" t="s">
        <v>255</v>
      </c>
      <c r="E88" s="60" t="s">
        <v>272</v>
      </c>
      <c r="F88" s="316">
        <v>100.2</v>
      </c>
      <c r="G88" s="204">
        <v>101.5</v>
      </c>
    </row>
    <row r="89" spans="1:7" ht="43.5" customHeight="1" x14ac:dyDescent="0.2">
      <c r="A89" s="178" t="s">
        <v>432</v>
      </c>
      <c r="B89" s="408">
        <v>726</v>
      </c>
      <c r="C89" s="60" t="s">
        <v>232</v>
      </c>
      <c r="D89" s="60" t="s">
        <v>255</v>
      </c>
      <c r="E89" s="60" t="s">
        <v>179</v>
      </c>
      <c r="F89" s="320">
        <f>F90</f>
        <v>4.2</v>
      </c>
      <c r="G89" s="204">
        <f>G90</f>
        <v>4.2</v>
      </c>
    </row>
    <row r="90" spans="1:7" ht="60" x14ac:dyDescent="0.2">
      <c r="A90" s="178" t="s">
        <v>274</v>
      </c>
      <c r="B90" s="408">
        <v>726</v>
      </c>
      <c r="C90" s="60" t="s">
        <v>232</v>
      </c>
      <c r="D90" s="60" t="s">
        <v>255</v>
      </c>
      <c r="E90" s="60" t="s">
        <v>275</v>
      </c>
      <c r="F90" s="320">
        <f>F91</f>
        <v>4.2</v>
      </c>
      <c r="G90" s="204">
        <f>G91</f>
        <v>4.2</v>
      </c>
    </row>
    <row r="91" spans="1:7" ht="17.25" customHeight="1" x14ac:dyDescent="0.2">
      <c r="A91" s="178" t="s">
        <v>433</v>
      </c>
      <c r="B91" s="408">
        <v>726</v>
      </c>
      <c r="C91" s="60" t="s">
        <v>232</v>
      </c>
      <c r="D91" s="60" t="s">
        <v>255</v>
      </c>
      <c r="E91" s="60" t="s">
        <v>223</v>
      </c>
      <c r="F91" s="320">
        <v>4.2</v>
      </c>
      <c r="G91" s="259">
        <v>4.2</v>
      </c>
    </row>
    <row r="92" spans="1:7" ht="31.5" hidden="1" customHeight="1" x14ac:dyDescent="0.2">
      <c r="A92" s="694" t="s">
        <v>63</v>
      </c>
      <c r="B92" s="658">
        <v>726</v>
      </c>
      <c r="C92" s="695" t="s">
        <v>233</v>
      </c>
      <c r="D92" s="365"/>
      <c r="E92" s="695"/>
      <c r="F92" s="660">
        <f>F93</f>
        <v>0</v>
      </c>
      <c r="G92" s="696">
        <f>G93</f>
        <v>0</v>
      </c>
    </row>
    <row r="93" spans="1:7" ht="15" hidden="1" customHeight="1" x14ac:dyDescent="0.2">
      <c r="A93" s="697" t="s">
        <v>62</v>
      </c>
      <c r="B93" s="658">
        <v>726</v>
      </c>
      <c r="C93" s="365" t="s">
        <v>126</v>
      </c>
      <c r="D93" s="365"/>
      <c r="E93" s="695"/>
      <c r="F93" s="660">
        <f>F95</f>
        <v>0</v>
      </c>
      <c r="G93" s="601">
        <f>G95</f>
        <v>0</v>
      </c>
    </row>
    <row r="94" spans="1:7" ht="15" hidden="1" customHeight="1" x14ac:dyDescent="0.2">
      <c r="A94" s="698" t="s">
        <v>168</v>
      </c>
      <c r="B94" s="658">
        <v>726</v>
      </c>
      <c r="C94" s="599" t="s">
        <v>126</v>
      </c>
      <c r="D94" s="599" t="s">
        <v>256</v>
      </c>
      <c r="E94" s="659"/>
      <c r="F94" s="600">
        <f t="shared" ref="F94:G98" si="5">F95</f>
        <v>0</v>
      </c>
      <c r="G94" s="672">
        <f t="shared" si="5"/>
        <v>0</v>
      </c>
    </row>
    <row r="95" spans="1:7" ht="99" hidden="1" customHeight="1" x14ac:dyDescent="0.2">
      <c r="A95" s="678" t="s">
        <v>434</v>
      </c>
      <c r="B95" s="658">
        <v>726</v>
      </c>
      <c r="C95" s="599" t="s">
        <v>126</v>
      </c>
      <c r="D95" s="659" t="s">
        <v>257</v>
      </c>
      <c r="E95" s="659"/>
      <c r="F95" s="600">
        <f t="shared" si="5"/>
        <v>0</v>
      </c>
      <c r="G95" s="672">
        <f t="shared" si="5"/>
        <v>0</v>
      </c>
    </row>
    <row r="96" spans="1:7" ht="45.75" hidden="1" customHeight="1" x14ac:dyDescent="0.2">
      <c r="A96" s="602" t="s">
        <v>181</v>
      </c>
      <c r="B96" s="598">
        <v>726</v>
      </c>
      <c r="C96" s="366" t="s">
        <v>126</v>
      </c>
      <c r="D96" s="605" t="s">
        <v>258</v>
      </c>
      <c r="E96" s="605"/>
      <c r="F96" s="603">
        <f t="shared" si="5"/>
        <v>0</v>
      </c>
      <c r="G96" s="604">
        <f t="shared" si="5"/>
        <v>0</v>
      </c>
    </row>
    <row r="97" spans="1:7" ht="45" hidden="1" customHeight="1" x14ac:dyDescent="0.2">
      <c r="A97" s="602" t="s">
        <v>432</v>
      </c>
      <c r="B97" s="598">
        <v>726</v>
      </c>
      <c r="C97" s="366" t="s">
        <v>126</v>
      </c>
      <c r="D97" s="605" t="s">
        <v>258</v>
      </c>
      <c r="E97" s="366" t="s">
        <v>179</v>
      </c>
      <c r="F97" s="603">
        <f t="shared" si="5"/>
        <v>0</v>
      </c>
      <c r="G97" s="604">
        <f t="shared" si="5"/>
        <v>0</v>
      </c>
    </row>
    <row r="98" spans="1:7" ht="60" hidden="1" x14ac:dyDescent="0.2">
      <c r="A98" s="602" t="s">
        <v>274</v>
      </c>
      <c r="B98" s="598">
        <v>726</v>
      </c>
      <c r="C98" s="366" t="s">
        <v>126</v>
      </c>
      <c r="D98" s="605" t="s">
        <v>258</v>
      </c>
      <c r="E98" s="366" t="s">
        <v>275</v>
      </c>
      <c r="F98" s="603">
        <f t="shared" si="5"/>
        <v>0</v>
      </c>
      <c r="G98" s="604">
        <f t="shared" si="5"/>
        <v>0</v>
      </c>
    </row>
    <row r="99" spans="1:7" ht="30" hidden="1" x14ac:dyDescent="0.2">
      <c r="A99" s="602" t="s">
        <v>433</v>
      </c>
      <c r="B99" s="598">
        <v>726</v>
      </c>
      <c r="C99" s="366" t="s">
        <v>126</v>
      </c>
      <c r="D99" s="605" t="s">
        <v>258</v>
      </c>
      <c r="E99" s="366" t="s">
        <v>223</v>
      </c>
      <c r="F99" s="603">
        <v>0</v>
      </c>
      <c r="G99" s="604">
        <v>0</v>
      </c>
    </row>
    <row r="100" spans="1:7" ht="15.75" customHeight="1" x14ac:dyDescent="0.2">
      <c r="A100" s="521" t="s">
        <v>60</v>
      </c>
      <c r="B100" s="408">
        <v>726</v>
      </c>
      <c r="C100" s="137" t="s">
        <v>234</v>
      </c>
      <c r="D100" s="137"/>
      <c r="E100" s="137"/>
      <c r="F100" s="379">
        <f>F101+F113</f>
        <v>4474.3999999999996</v>
      </c>
      <c r="G100" s="379">
        <f>G101+G113</f>
        <v>4531.8999999999996</v>
      </c>
    </row>
    <row r="101" spans="1:7" ht="31.5" x14ac:dyDescent="0.2">
      <c r="A101" s="179" t="s">
        <v>138</v>
      </c>
      <c r="B101" s="404">
        <v>726</v>
      </c>
      <c r="C101" s="133" t="s">
        <v>128</v>
      </c>
      <c r="D101" s="133"/>
      <c r="E101" s="137"/>
      <c r="F101" s="379">
        <f>F106+F107</f>
        <v>4424.3999999999996</v>
      </c>
      <c r="G101" s="379">
        <f>G106+G107</f>
        <v>4481.8999999999996</v>
      </c>
    </row>
    <row r="102" spans="1:7" ht="47.25" x14ac:dyDescent="0.25">
      <c r="A102" s="692" t="s">
        <v>13</v>
      </c>
      <c r="B102" s="408">
        <v>726</v>
      </c>
      <c r="C102" s="151" t="s">
        <v>128</v>
      </c>
      <c r="D102" s="693" t="s">
        <v>247</v>
      </c>
      <c r="E102" s="693"/>
      <c r="F102" s="319">
        <f t="shared" ref="F102:G105" si="6">F103</f>
        <v>0</v>
      </c>
      <c r="G102" s="203">
        <f t="shared" si="6"/>
        <v>4481.8999999999996</v>
      </c>
    </row>
    <row r="103" spans="1:7" ht="45" x14ac:dyDescent="0.25">
      <c r="A103" s="178" t="s">
        <v>14</v>
      </c>
      <c r="B103" s="408">
        <v>726</v>
      </c>
      <c r="C103" s="60" t="s">
        <v>128</v>
      </c>
      <c r="D103" s="693" t="s">
        <v>248</v>
      </c>
      <c r="E103" s="693"/>
      <c r="F103" s="320">
        <f t="shared" si="6"/>
        <v>0</v>
      </c>
      <c r="G103" s="204">
        <f t="shared" si="6"/>
        <v>4481.8999999999996</v>
      </c>
    </row>
    <row r="104" spans="1:7" ht="30" x14ac:dyDescent="0.25">
      <c r="A104" s="178" t="s">
        <v>15</v>
      </c>
      <c r="B104" s="408">
        <v>726</v>
      </c>
      <c r="C104" s="60" t="s">
        <v>128</v>
      </c>
      <c r="D104" s="693" t="s">
        <v>248</v>
      </c>
      <c r="E104" s="693" t="s">
        <v>179</v>
      </c>
      <c r="F104" s="320">
        <f t="shared" si="6"/>
        <v>0</v>
      </c>
      <c r="G104" s="204">
        <f t="shared" si="6"/>
        <v>4481.8999999999996</v>
      </c>
    </row>
    <row r="105" spans="1:7" ht="45" x14ac:dyDescent="0.25">
      <c r="A105" s="523" t="s">
        <v>503</v>
      </c>
      <c r="B105" s="408">
        <v>726</v>
      </c>
      <c r="C105" s="60" t="s">
        <v>128</v>
      </c>
      <c r="D105" s="693" t="s">
        <v>248</v>
      </c>
      <c r="E105" s="693" t="s">
        <v>275</v>
      </c>
      <c r="F105" s="320">
        <f t="shared" si="6"/>
        <v>0</v>
      </c>
      <c r="G105" s="204">
        <f t="shared" si="6"/>
        <v>4481.8999999999996</v>
      </c>
    </row>
    <row r="106" spans="1:7" ht="60" x14ac:dyDescent="0.2">
      <c r="A106" s="178" t="s">
        <v>274</v>
      </c>
      <c r="B106" s="408">
        <v>726</v>
      </c>
      <c r="C106" s="60" t="s">
        <v>128</v>
      </c>
      <c r="D106" s="153" t="s">
        <v>248</v>
      </c>
      <c r="E106" s="153" t="s">
        <v>223</v>
      </c>
      <c r="F106" s="320">
        <v>0</v>
      </c>
      <c r="G106" s="204">
        <v>4481.8999999999996</v>
      </c>
    </row>
    <row r="107" spans="1:7" ht="16.5" customHeight="1" x14ac:dyDescent="0.2">
      <c r="A107" s="522" t="s">
        <v>168</v>
      </c>
      <c r="B107" s="404">
        <v>726</v>
      </c>
      <c r="C107" s="152" t="s">
        <v>128</v>
      </c>
      <c r="D107" s="151" t="s">
        <v>256</v>
      </c>
      <c r="E107" s="152"/>
      <c r="F107" s="319">
        <f t="shared" ref="F107:G111" si="7">F108</f>
        <v>4424.3999999999996</v>
      </c>
      <c r="G107" s="205">
        <f t="shared" si="7"/>
        <v>0</v>
      </c>
    </row>
    <row r="108" spans="1:7" ht="68.25" customHeight="1" x14ac:dyDescent="0.2">
      <c r="A108" s="189" t="s">
        <v>652</v>
      </c>
      <c r="B108" s="404">
        <v>726</v>
      </c>
      <c r="C108" s="151" t="s">
        <v>128</v>
      </c>
      <c r="D108" s="152" t="s">
        <v>259</v>
      </c>
      <c r="E108" s="152"/>
      <c r="F108" s="319">
        <f t="shared" si="7"/>
        <v>4424.3999999999996</v>
      </c>
      <c r="G108" s="205">
        <f t="shared" si="7"/>
        <v>0</v>
      </c>
    </row>
    <row r="109" spans="1:7" ht="30.75" customHeight="1" x14ac:dyDescent="0.2">
      <c r="A109" s="178" t="s">
        <v>50</v>
      </c>
      <c r="B109" s="408">
        <v>726</v>
      </c>
      <c r="C109" s="153" t="s">
        <v>128</v>
      </c>
      <c r="D109" s="60" t="s">
        <v>260</v>
      </c>
      <c r="E109" s="153"/>
      <c r="F109" s="320">
        <f t="shared" si="7"/>
        <v>4424.3999999999996</v>
      </c>
      <c r="G109" s="207">
        <f t="shared" si="7"/>
        <v>0</v>
      </c>
    </row>
    <row r="110" spans="1:7" ht="44.25" customHeight="1" x14ac:dyDescent="0.2">
      <c r="A110" s="178" t="s">
        <v>432</v>
      </c>
      <c r="B110" s="408">
        <v>726</v>
      </c>
      <c r="C110" s="60" t="s">
        <v>128</v>
      </c>
      <c r="D110" s="60" t="s">
        <v>260</v>
      </c>
      <c r="E110" s="60" t="s">
        <v>179</v>
      </c>
      <c r="F110" s="320">
        <f t="shared" si="7"/>
        <v>4424.3999999999996</v>
      </c>
      <c r="G110" s="207">
        <f t="shared" si="7"/>
        <v>0</v>
      </c>
    </row>
    <row r="111" spans="1:7" ht="60" x14ac:dyDescent="0.2">
      <c r="A111" s="178" t="s">
        <v>274</v>
      </c>
      <c r="B111" s="408">
        <v>726</v>
      </c>
      <c r="C111" s="60" t="s">
        <v>128</v>
      </c>
      <c r="D111" s="60" t="s">
        <v>260</v>
      </c>
      <c r="E111" s="60" t="s">
        <v>275</v>
      </c>
      <c r="F111" s="320">
        <f t="shared" si="7"/>
        <v>4424.3999999999996</v>
      </c>
      <c r="G111" s="207">
        <f t="shared" si="7"/>
        <v>0</v>
      </c>
    </row>
    <row r="112" spans="1:7" ht="19.5" customHeight="1" x14ac:dyDescent="0.2">
      <c r="A112" s="178" t="s">
        <v>433</v>
      </c>
      <c r="B112" s="408">
        <v>726</v>
      </c>
      <c r="C112" s="60" t="s">
        <v>128</v>
      </c>
      <c r="D112" s="60" t="s">
        <v>260</v>
      </c>
      <c r="E112" s="60" t="s">
        <v>223</v>
      </c>
      <c r="F112" s="320">
        <v>4424.3999999999996</v>
      </c>
      <c r="G112" s="204">
        <v>0</v>
      </c>
    </row>
    <row r="113" spans="1:7" ht="31.5" x14ac:dyDescent="0.2">
      <c r="A113" s="179" t="s">
        <v>59</v>
      </c>
      <c r="B113" s="430">
        <v>726</v>
      </c>
      <c r="C113" s="133" t="s">
        <v>308</v>
      </c>
      <c r="D113" s="133"/>
      <c r="E113" s="137"/>
      <c r="F113" s="431">
        <f>F120+F114</f>
        <v>50</v>
      </c>
      <c r="G113" s="431">
        <f>G120+G114</f>
        <v>50</v>
      </c>
    </row>
    <row r="114" spans="1:7" ht="15.75" hidden="1" x14ac:dyDescent="0.2">
      <c r="A114" s="506" t="s">
        <v>168</v>
      </c>
      <c r="B114" s="507">
        <v>726</v>
      </c>
      <c r="C114" s="313" t="s">
        <v>308</v>
      </c>
      <c r="D114" s="315" t="s">
        <v>256</v>
      </c>
      <c r="E114" s="315"/>
      <c r="F114" s="437">
        <f t="shared" ref="F114:G118" si="8">F115</f>
        <v>0</v>
      </c>
      <c r="G114" s="437">
        <f t="shared" si="8"/>
        <v>0</v>
      </c>
    </row>
    <row r="115" spans="1:7" ht="63" hidden="1" x14ac:dyDescent="0.2">
      <c r="A115" s="506" t="s">
        <v>427</v>
      </c>
      <c r="B115" s="507">
        <v>726</v>
      </c>
      <c r="C115" s="313" t="s">
        <v>308</v>
      </c>
      <c r="D115" s="315" t="s">
        <v>435</v>
      </c>
      <c r="E115" s="315"/>
      <c r="F115" s="437">
        <f t="shared" si="8"/>
        <v>0</v>
      </c>
      <c r="G115" s="437">
        <f t="shared" si="8"/>
        <v>0</v>
      </c>
    </row>
    <row r="116" spans="1:7" ht="45" hidden="1" x14ac:dyDescent="0.2">
      <c r="A116" s="392" t="s">
        <v>436</v>
      </c>
      <c r="B116" s="349">
        <v>726</v>
      </c>
      <c r="C116" s="311" t="s">
        <v>308</v>
      </c>
      <c r="D116" s="394" t="s">
        <v>437</v>
      </c>
      <c r="E116" s="311"/>
      <c r="F116" s="439">
        <f t="shared" si="8"/>
        <v>0</v>
      </c>
      <c r="G116" s="439">
        <f t="shared" si="8"/>
        <v>0</v>
      </c>
    </row>
    <row r="117" spans="1:7" ht="45" hidden="1" x14ac:dyDescent="0.2">
      <c r="A117" s="392" t="s">
        <v>432</v>
      </c>
      <c r="B117" s="349">
        <v>726</v>
      </c>
      <c r="C117" s="311" t="s">
        <v>308</v>
      </c>
      <c r="D117" s="394" t="s">
        <v>437</v>
      </c>
      <c r="E117" s="311" t="s">
        <v>179</v>
      </c>
      <c r="F117" s="439">
        <f t="shared" si="8"/>
        <v>0</v>
      </c>
      <c r="G117" s="439">
        <f t="shared" si="8"/>
        <v>0</v>
      </c>
    </row>
    <row r="118" spans="1:7" ht="60" hidden="1" x14ac:dyDescent="0.2">
      <c r="A118" s="392" t="s">
        <v>274</v>
      </c>
      <c r="B118" s="349">
        <v>726</v>
      </c>
      <c r="C118" s="311" t="s">
        <v>308</v>
      </c>
      <c r="D118" s="394" t="s">
        <v>437</v>
      </c>
      <c r="E118" s="311" t="s">
        <v>275</v>
      </c>
      <c r="F118" s="439">
        <f t="shared" si="8"/>
        <v>0</v>
      </c>
      <c r="G118" s="439">
        <f t="shared" si="8"/>
        <v>0</v>
      </c>
    </row>
    <row r="119" spans="1:7" ht="30" hidden="1" x14ac:dyDescent="0.2">
      <c r="A119" s="392" t="s">
        <v>433</v>
      </c>
      <c r="B119" s="349">
        <v>726</v>
      </c>
      <c r="C119" s="311" t="s">
        <v>308</v>
      </c>
      <c r="D119" s="394" t="s">
        <v>437</v>
      </c>
      <c r="E119" s="311" t="s">
        <v>223</v>
      </c>
      <c r="F119" s="439">
        <v>0</v>
      </c>
      <c r="G119" s="439">
        <v>0</v>
      </c>
    </row>
    <row r="120" spans="1:7" ht="31.5" x14ac:dyDescent="0.2">
      <c r="A120" s="187" t="s">
        <v>54</v>
      </c>
      <c r="B120" s="444">
        <v>726</v>
      </c>
      <c r="C120" s="151" t="s">
        <v>308</v>
      </c>
      <c r="D120" s="151" t="s">
        <v>245</v>
      </c>
      <c r="E120" s="151"/>
      <c r="F120" s="432">
        <f t="shared" ref="F120:G125" si="9">F121</f>
        <v>50</v>
      </c>
      <c r="G120" s="432">
        <f t="shared" si="9"/>
        <v>50</v>
      </c>
    </row>
    <row r="121" spans="1:7" ht="47.25" x14ac:dyDescent="0.2">
      <c r="A121" s="517" t="s">
        <v>13</v>
      </c>
      <c r="B121" s="445">
        <v>726</v>
      </c>
      <c r="C121" s="156" t="s">
        <v>308</v>
      </c>
      <c r="D121" s="156" t="s">
        <v>246</v>
      </c>
      <c r="E121" s="156"/>
      <c r="F121" s="446">
        <f t="shared" si="9"/>
        <v>50</v>
      </c>
      <c r="G121" s="446">
        <f t="shared" si="9"/>
        <v>50</v>
      </c>
    </row>
    <row r="122" spans="1:7" ht="45" x14ac:dyDescent="0.2">
      <c r="A122" s="178" t="s">
        <v>14</v>
      </c>
      <c r="B122" s="407">
        <v>726</v>
      </c>
      <c r="C122" s="60" t="s">
        <v>308</v>
      </c>
      <c r="D122" s="60" t="s">
        <v>247</v>
      </c>
      <c r="E122" s="60"/>
      <c r="F122" s="316">
        <f t="shared" si="9"/>
        <v>50</v>
      </c>
      <c r="G122" s="316">
        <f t="shared" si="9"/>
        <v>50</v>
      </c>
    </row>
    <row r="123" spans="1:7" ht="30" x14ac:dyDescent="0.2">
      <c r="A123" s="178" t="s">
        <v>50</v>
      </c>
      <c r="B123" s="407">
        <v>726</v>
      </c>
      <c r="C123" s="60" t="s">
        <v>308</v>
      </c>
      <c r="D123" s="60" t="s">
        <v>309</v>
      </c>
      <c r="E123" s="60"/>
      <c r="F123" s="316">
        <f t="shared" si="9"/>
        <v>50</v>
      </c>
      <c r="G123" s="316">
        <f t="shared" si="9"/>
        <v>50</v>
      </c>
    </row>
    <row r="124" spans="1:7" ht="45" x14ac:dyDescent="0.2">
      <c r="A124" s="178" t="s">
        <v>432</v>
      </c>
      <c r="B124" s="407">
        <v>726</v>
      </c>
      <c r="C124" s="60" t="s">
        <v>308</v>
      </c>
      <c r="D124" s="60" t="s">
        <v>309</v>
      </c>
      <c r="E124" s="60" t="s">
        <v>179</v>
      </c>
      <c r="F124" s="316">
        <f t="shared" si="9"/>
        <v>50</v>
      </c>
      <c r="G124" s="316">
        <f t="shared" si="9"/>
        <v>50</v>
      </c>
    </row>
    <row r="125" spans="1:7" ht="60" x14ac:dyDescent="0.2">
      <c r="A125" s="178" t="s">
        <v>274</v>
      </c>
      <c r="B125" s="407">
        <v>726</v>
      </c>
      <c r="C125" s="60" t="s">
        <v>308</v>
      </c>
      <c r="D125" s="60" t="s">
        <v>309</v>
      </c>
      <c r="E125" s="60" t="s">
        <v>275</v>
      </c>
      <c r="F125" s="316">
        <f t="shared" si="9"/>
        <v>50</v>
      </c>
      <c r="G125" s="316">
        <f t="shared" si="9"/>
        <v>50</v>
      </c>
    </row>
    <row r="126" spans="1:7" ht="30" x14ac:dyDescent="0.2">
      <c r="A126" s="178" t="s">
        <v>433</v>
      </c>
      <c r="B126" s="407">
        <v>726</v>
      </c>
      <c r="C126" s="60" t="s">
        <v>308</v>
      </c>
      <c r="D126" s="60" t="s">
        <v>309</v>
      </c>
      <c r="E126" s="60" t="s">
        <v>223</v>
      </c>
      <c r="F126" s="316">
        <v>50</v>
      </c>
      <c r="G126" s="316">
        <v>50</v>
      </c>
    </row>
    <row r="127" spans="1:7" ht="16.5" customHeight="1" x14ac:dyDescent="0.2">
      <c r="A127" s="523" t="s">
        <v>164</v>
      </c>
      <c r="B127" s="404">
        <v>726</v>
      </c>
      <c r="C127" s="137" t="s">
        <v>235</v>
      </c>
      <c r="D127" s="133"/>
      <c r="E127" s="137"/>
      <c r="F127" s="379">
        <f>F128</f>
        <v>3129.2</v>
      </c>
      <c r="G127" s="208">
        <f>G128</f>
        <v>3285.1</v>
      </c>
    </row>
    <row r="128" spans="1:7" ht="15.75" customHeight="1" x14ac:dyDescent="0.2">
      <c r="A128" s="516" t="s">
        <v>210</v>
      </c>
      <c r="B128" s="404">
        <v>726</v>
      </c>
      <c r="C128" s="133" t="s">
        <v>236</v>
      </c>
      <c r="D128" s="133"/>
      <c r="E128" s="137"/>
      <c r="F128" s="379">
        <f>F145+F129+F153</f>
        <v>3129.2</v>
      </c>
      <c r="G128" s="203">
        <f>G145+G129+G153</f>
        <v>3285.1</v>
      </c>
    </row>
    <row r="129" spans="1:9" ht="14.45" customHeight="1" x14ac:dyDescent="0.2">
      <c r="A129" s="187" t="s">
        <v>168</v>
      </c>
      <c r="B129" s="404">
        <v>726</v>
      </c>
      <c r="C129" s="151" t="s">
        <v>236</v>
      </c>
      <c r="D129" s="152" t="s">
        <v>256</v>
      </c>
      <c r="E129" s="152"/>
      <c r="F129" s="319">
        <f>F130+F136</f>
        <v>1500</v>
      </c>
      <c r="G129" s="205">
        <f>G130+G136</f>
        <v>1800</v>
      </c>
      <c r="H129" s="7"/>
      <c r="I129" s="7"/>
    </row>
    <row r="130" spans="1:9" ht="49.5" customHeight="1" x14ac:dyDescent="0.2">
      <c r="A130" s="187" t="s">
        <v>723</v>
      </c>
      <c r="B130" s="404">
        <v>726</v>
      </c>
      <c r="C130" s="151" t="s">
        <v>236</v>
      </c>
      <c r="D130" s="152" t="s">
        <v>387</v>
      </c>
      <c r="E130" s="151"/>
      <c r="F130" s="319">
        <f t="shared" ref="F130:G132" si="10">F131</f>
        <v>1500</v>
      </c>
      <c r="G130" s="205">
        <f t="shared" si="10"/>
        <v>1800</v>
      </c>
      <c r="H130" s="7"/>
      <c r="I130" s="7"/>
    </row>
    <row r="131" spans="1:9" ht="30" customHeight="1" x14ac:dyDescent="0.2">
      <c r="A131" s="178" t="s">
        <v>388</v>
      </c>
      <c r="B131" s="408">
        <v>726</v>
      </c>
      <c r="C131" s="60" t="s">
        <v>236</v>
      </c>
      <c r="D131" s="153" t="s">
        <v>389</v>
      </c>
      <c r="E131" s="60"/>
      <c r="F131" s="320">
        <f t="shared" si="10"/>
        <v>1500</v>
      </c>
      <c r="G131" s="204">
        <f t="shared" si="10"/>
        <v>1800</v>
      </c>
      <c r="H131" s="7"/>
      <c r="I131" s="7"/>
    </row>
    <row r="132" spans="1:9" ht="43.9" customHeight="1" x14ac:dyDescent="0.2">
      <c r="A132" s="178" t="s">
        <v>432</v>
      </c>
      <c r="B132" s="408">
        <v>726</v>
      </c>
      <c r="C132" s="60" t="s">
        <v>236</v>
      </c>
      <c r="D132" s="153" t="s">
        <v>389</v>
      </c>
      <c r="E132" s="60" t="s">
        <v>179</v>
      </c>
      <c r="F132" s="320">
        <f>F133</f>
        <v>1500</v>
      </c>
      <c r="G132" s="204">
        <f t="shared" si="10"/>
        <v>1800</v>
      </c>
      <c r="H132" s="7"/>
      <c r="I132" s="7"/>
    </row>
    <row r="133" spans="1:9" ht="60" x14ac:dyDescent="0.2">
      <c r="A133" s="178" t="s">
        <v>274</v>
      </c>
      <c r="B133" s="408">
        <v>726</v>
      </c>
      <c r="C133" s="60" t="s">
        <v>236</v>
      </c>
      <c r="D133" s="153" t="s">
        <v>389</v>
      </c>
      <c r="E133" s="60" t="s">
        <v>275</v>
      </c>
      <c r="F133" s="320">
        <f>F134+F135</f>
        <v>1500</v>
      </c>
      <c r="G133" s="320">
        <f>G134+G135</f>
        <v>1800</v>
      </c>
      <c r="H133" s="7"/>
      <c r="I133" s="7"/>
    </row>
    <row r="134" spans="1:9" ht="30" x14ac:dyDescent="0.2">
      <c r="A134" s="178" t="s">
        <v>433</v>
      </c>
      <c r="B134" s="408">
        <v>726</v>
      </c>
      <c r="C134" s="60" t="s">
        <v>236</v>
      </c>
      <c r="D134" s="153" t="s">
        <v>389</v>
      </c>
      <c r="E134" s="60" t="s">
        <v>223</v>
      </c>
      <c r="F134" s="320">
        <v>200</v>
      </c>
      <c r="G134" s="204">
        <v>200</v>
      </c>
      <c r="H134" s="7"/>
      <c r="I134" s="7"/>
    </row>
    <row r="135" spans="1:9" ht="15" x14ac:dyDescent="0.2">
      <c r="A135" s="186" t="s">
        <v>579</v>
      </c>
      <c r="B135" s="265">
        <v>726</v>
      </c>
      <c r="C135" s="60" t="s">
        <v>236</v>
      </c>
      <c r="D135" s="153" t="s">
        <v>389</v>
      </c>
      <c r="E135" s="60" t="s">
        <v>578</v>
      </c>
      <c r="F135" s="320">
        <v>1300</v>
      </c>
      <c r="G135" s="204">
        <v>1600</v>
      </c>
      <c r="H135" s="7"/>
      <c r="I135" s="7"/>
    </row>
    <row r="136" spans="1:9" ht="78.75" hidden="1" x14ac:dyDescent="0.2">
      <c r="A136" s="524" t="s">
        <v>535</v>
      </c>
      <c r="B136" s="505">
        <v>726</v>
      </c>
      <c r="C136" s="315" t="s">
        <v>236</v>
      </c>
      <c r="D136" s="315" t="s">
        <v>404</v>
      </c>
      <c r="E136" s="315"/>
      <c r="F136" s="497">
        <f>F137+F141</f>
        <v>0</v>
      </c>
      <c r="G136" s="479">
        <f t="shared" ref="F136:G139" si="11">G137</f>
        <v>0</v>
      </c>
      <c r="H136" s="7"/>
      <c r="I136" s="7"/>
    </row>
    <row r="137" spans="1:9" ht="30" hidden="1" customHeight="1" x14ac:dyDescent="0.2">
      <c r="A137" s="525" t="s">
        <v>405</v>
      </c>
      <c r="B137" s="505">
        <v>726</v>
      </c>
      <c r="C137" s="394" t="s">
        <v>236</v>
      </c>
      <c r="D137" s="394" t="s">
        <v>407</v>
      </c>
      <c r="E137" s="394"/>
      <c r="F137" s="495">
        <f t="shared" si="11"/>
        <v>0</v>
      </c>
      <c r="G137" s="480">
        <f t="shared" si="11"/>
        <v>0</v>
      </c>
      <c r="H137" s="7"/>
      <c r="I137" s="7"/>
    </row>
    <row r="138" spans="1:9" ht="45" hidden="1" x14ac:dyDescent="0.2">
      <c r="A138" s="525" t="s">
        <v>432</v>
      </c>
      <c r="B138" s="505">
        <v>726</v>
      </c>
      <c r="C138" s="394" t="s">
        <v>236</v>
      </c>
      <c r="D138" s="394" t="s">
        <v>407</v>
      </c>
      <c r="E138" s="394" t="s">
        <v>179</v>
      </c>
      <c r="F138" s="495">
        <f t="shared" si="11"/>
        <v>0</v>
      </c>
      <c r="G138" s="480">
        <f t="shared" si="11"/>
        <v>0</v>
      </c>
      <c r="H138" s="7"/>
      <c r="I138" s="7"/>
    </row>
    <row r="139" spans="1:9" ht="60" hidden="1" x14ac:dyDescent="0.2">
      <c r="A139" s="525" t="s">
        <v>274</v>
      </c>
      <c r="B139" s="505">
        <v>726</v>
      </c>
      <c r="C139" s="394" t="s">
        <v>236</v>
      </c>
      <c r="D139" s="394" t="s">
        <v>407</v>
      </c>
      <c r="E139" s="394" t="s">
        <v>275</v>
      </c>
      <c r="F139" s="495">
        <f t="shared" si="11"/>
        <v>0</v>
      </c>
      <c r="G139" s="480">
        <f t="shared" si="11"/>
        <v>0</v>
      </c>
      <c r="H139" s="7"/>
      <c r="I139" s="7"/>
    </row>
    <row r="140" spans="1:9" ht="19.5" hidden="1" customHeight="1" x14ac:dyDescent="0.2">
      <c r="A140" s="525" t="s">
        <v>433</v>
      </c>
      <c r="B140" s="505">
        <v>726</v>
      </c>
      <c r="C140" s="394" t="s">
        <v>236</v>
      </c>
      <c r="D140" s="394" t="s">
        <v>407</v>
      </c>
      <c r="E140" s="394" t="s">
        <v>223</v>
      </c>
      <c r="F140" s="495">
        <v>0</v>
      </c>
      <c r="G140" s="480">
        <v>0</v>
      </c>
      <c r="H140" s="7"/>
      <c r="I140" s="7"/>
    </row>
    <row r="141" spans="1:9" ht="31.5" hidden="1" x14ac:dyDescent="0.2">
      <c r="A141" s="526" t="s">
        <v>405</v>
      </c>
      <c r="B141" s="505">
        <v>726</v>
      </c>
      <c r="C141" s="499" t="s">
        <v>236</v>
      </c>
      <c r="D141" s="499" t="s">
        <v>539</v>
      </c>
      <c r="E141" s="394"/>
      <c r="F141" s="500">
        <f>F143</f>
        <v>0</v>
      </c>
      <c r="G141" s="501">
        <f>G143</f>
        <v>0</v>
      </c>
      <c r="H141" s="7"/>
      <c r="I141" s="7"/>
    </row>
    <row r="142" spans="1:9" ht="45" hidden="1" x14ac:dyDescent="0.2">
      <c r="A142" s="525" t="s">
        <v>432</v>
      </c>
      <c r="B142" s="505">
        <v>726</v>
      </c>
      <c r="C142" s="394" t="s">
        <v>236</v>
      </c>
      <c r="D142" s="499" t="s">
        <v>539</v>
      </c>
      <c r="E142" s="394" t="s">
        <v>179</v>
      </c>
      <c r="F142" s="495">
        <f>F143</f>
        <v>0</v>
      </c>
      <c r="G142" s="480">
        <f>G143</f>
        <v>0</v>
      </c>
      <c r="H142" s="7"/>
      <c r="I142" s="7"/>
    </row>
    <row r="143" spans="1:9" ht="60" hidden="1" x14ac:dyDescent="0.2">
      <c r="A143" s="525" t="s">
        <v>274</v>
      </c>
      <c r="B143" s="505">
        <v>726</v>
      </c>
      <c r="C143" s="394" t="s">
        <v>236</v>
      </c>
      <c r="D143" s="499" t="s">
        <v>539</v>
      </c>
      <c r="E143" s="394" t="s">
        <v>275</v>
      </c>
      <c r="F143" s="495">
        <f>F144</f>
        <v>0</v>
      </c>
      <c r="G143" s="480">
        <f>G144</f>
        <v>0</v>
      </c>
      <c r="H143" s="7"/>
      <c r="I143" s="7"/>
    </row>
    <row r="144" spans="1:9" ht="30" hidden="1" x14ac:dyDescent="0.2">
      <c r="A144" s="525" t="s">
        <v>433</v>
      </c>
      <c r="B144" s="505">
        <v>726</v>
      </c>
      <c r="C144" s="394" t="s">
        <v>236</v>
      </c>
      <c r="D144" s="499" t="s">
        <v>539</v>
      </c>
      <c r="E144" s="394" t="s">
        <v>223</v>
      </c>
      <c r="F144" s="495">
        <v>0</v>
      </c>
      <c r="G144" s="480">
        <v>0</v>
      </c>
      <c r="H144" s="7"/>
      <c r="I144" s="7"/>
    </row>
    <row r="145" spans="1:8" ht="30" customHeight="1" x14ac:dyDescent="0.2">
      <c r="A145" s="187" t="s">
        <v>54</v>
      </c>
      <c r="B145" s="404">
        <v>726</v>
      </c>
      <c r="C145" s="151" t="s">
        <v>236</v>
      </c>
      <c r="D145" s="151" t="s">
        <v>245</v>
      </c>
      <c r="E145" s="151"/>
      <c r="F145" s="319">
        <f t="shared" ref="F145:G146" si="12">F146</f>
        <v>230</v>
      </c>
      <c r="G145" s="205">
        <f t="shared" si="12"/>
        <v>85.9</v>
      </c>
    </row>
    <row r="146" spans="1:8" ht="47.25" x14ac:dyDescent="0.2">
      <c r="A146" s="517" t="s">
        <v>13</v>
      </c>
      <c r="B146" s="408">
        <v>726</v>
      </c>
      <c r="C146" s="156" t="s">
        <v>236</v>
      </c>
      <c r="D146" s="156" t="s">
        <v>246</v>
      </c>
      <c r="E146" s="156"/>
      <c r="F146" s="373">
        <f t="shared" si="12"/>
        <v>230</v>
      </c>
      <c r="G146" s="206">
        <f t="shared" si="12"/>
        <v>85.9</v>
      </c>
    </row>
    <row r="147" spans="1:8" ht="45" x14ac:dyDescent="0.2">
      <c r="A147" s="178" t="s">
        <v>14</v>
      </c>
      <c r="B147" s="408">
        <v>726</v>
      </c>
      <c r="C147" s="60" t="s">
        <v>236</v>
      </c>
      <c r="D147" s="60" t="s">
        <v>247</v>
      </c>
      <c r="E147" s="60"/>
      <c r="F147" s="320">
        <f>F148</f>
        <v>230</v>
      </c>
      <c r="G147" s="204">
        <f>G149</f>
        <v>85.9</v>
      </c>
    </row>
    <row r="148" spans="1:8" ht="31.5" x14ac:dyDescent="0.2">
      <c r="A148" s="517" t="s">
        <v>447</v>
      </c>
      <c r="B148" s="408">
        <v>726</v>
      </c>
      <c r="C148" s="156" t="s">
        <v>236</v>
      </c>
      <c r="D148" s="156" t="s">
        <v>448</v>
      </c>
      <c r="E148" s="156"/>
      <c r="F148" s="373">
        <f>F149</f>
        <v>230</v>
      </c>
      <c r="G148" s="206">
        <f>G149</f>
        <v>85.9</v>
      </c>
    </row>
    <row r="149" spans="1:8" ht="31.5" x14ac:dyDescent="0.2">
      <c r="A149" s="517" t="s">
        <v>211</v>
      </c>
      <c r="B149" s="408">
        <v>726</v>
      </c>
      <c r="C149" s="156" t="s">
        <v>236</v>
      </c>
      <c r="D149" s="156" t="s">
        <v>261</v>
      </c>
      <c r="E149" s="156"/>
      <c r="F149" s="373">
        <f t="shared" ref="F149:G151" si="13">F150</f>
        <v>230</v>
      </c>
      <c r="G149" s="206">
        <f t="shared" si="13"/>
        <v>85.9</v>
      </c>
    </row>
    <row r="150" spans="1:8" ht="45" x14ac:dyDescent="0.2">
      <c r="A150" s="178" t="s">
        <v>432</v>
      </c>
      <c r="B150" s="408">
        <v>726</v>
      </c>
      <c r="C150" s="60" t="s">
        <v>236</v>
      </c>
      <c r="D150" s="60" t="s">
        <v>261</v>
      </c>
      <c r="E150" s="60" t="s">
        <v>179</v>
      </c>
      <c r="F150" s="320">
        <f t="shared" si="13"/>
        <v>230</v>
      </c>
      <c r="G150" s="204">
        <f t="shared" si="13"/>
        <v>85.9</v>
      </c>
    </row>
    <row r="151" spans="1:8" ht="44.25" customHeight="1" x14ac:dyDescent="0.2">
      <c r="A151" s="178" t="s">
        <v>274</v>
      </c>
      <c r="B151" s="408">
        <v>726</v>
      </c>
      <c r="C151" s="60" t="s">
        <v>236</v>
      </c>
      <c r="D151" s="60" t="s">
        <v>261</v>
      </c>
      <c r="E151" s="60" t="s">
        <v>275</v>
      </c>
      <c r="F151" s="320">
        <f t="shared" si="13"/>
        <v>230</v>
      </c>
      <c r="G151" s="204">
        <f t="shared" si="13"/>
        <v>85.9</v>
      </c>
    </row>
    <row r="152" spans="1:8" ht="30" x14ac:dyDescent="0.2">
      <c r="A152" s="178" t="s">
        <v>433</v>
      </c>
      <c r="B152" s="408">
        <v>726</v>
      </c>
      <c r="C152" s="60" t="s">
        <v>236</v>
      </c>
      <c r="D152" s="60" t="s">
        <v>261</v>
      </c>
      <c r="E152" s="60" t="s">
        <v>223</v>
      </c>
      <c r="F152" s="320">
        <v>230</v>
      </c>
      <c r="G152" s="204">
        <v>85.9</v>
      </c>
    </row>
    <row r="153" spans="1:8" ht="47.25" x14ac:dyDescent="0.2">
      <c r="A153" s="187" t="s">
        <v>307</v>
      </c>
      <c r="B153" s="408">
        <v>726</v>
      </c>
      <c r="C153" s="151" t="s">
        <v>236</v>
      </c>
      <c r="D153" s="133" t="s">
        <v>500</v>
      </c>
      <c r="E153" s="151"/>
      <c r="F153" s="319">
        <f t="shared" ref="F153:G155" si="14">F154</f>
        <v>1399.2</v>
      </c>
      <c r="G153" s="209">
        <f t="shared" si="14"/>
        <v>1399.2</v>
      </c>
    </row>
    <row r="154" spans="1:8" ht="45" x14ac:dyDescent="0.2">
      <c r="A154" s="178" t="s">
        <v>432</v>
      </c>
      <c r="B154" s="408">
        <v>726</v>
      </c>
      <c r="C154" s="60" t="s">
        <v>236</v>
      </c>
      <c r="D154" s="60" t="s">
        <v>500</v>
      </c>
      <c r="E154" s="60" t="s">
        <v>179</v>
      </c>
      <c r="F154" s="320">
        <f t="shared" si="14"/>
        <v>1399.2</v>
      </c>
      <c r="G154" s="207">
        <f t="shared" si="14"/>
        <v>1399.2</v>
      </c>
    </row>
    <row r="155" spans="1:8" ht="60" x14ac:dyDescent="0.2">
      <c r="A155" s="178" t="s">
        <v>274</v>
      </c>
      <c r="B155" s="408">
        <v>726</v>
      </c>
      <c r="C155" s="60" t="s">
        <v>236</v>
      </c>
      <c r="D155" s="60" t="s">
        <v>500</v>
      </c>
      <c r="E155" s="60" t="s">
        <v>275</v>
      </c>
      <c r="F155" s="320">
        <f t="shared" si="14"/>
        <v>1399.2</v>
      </c>
      <c r="G155" s="207">
        <f t="shared" si="14"/>
        <v>1399.2</v>
      </c>
    </row>
    <row r="156" spans="1:8" ht="30" x14ac:dyDescent="0.2">
      <c r="A156" s="178" t="s">
        <v>433</v>
      </c>
      <c r="B156" s="408">
        <v>726</v>
      </c>
      <c r="C156" s="60" t="s">
        <v>236</v>
      </c>
      <c r="D156" s="60" t="s">
        <v>500</v>
      </c>
      <c r="E156" s="60" t="s">
        <v>223</v>
      </c>
      <c r="F156" s="320">
        <v>1399.2</v>
      </c>
      <c r="G156" s="207">
        <v>1399.2</v>
      </c>
    </row>
    <row r="157" spans="1:8" ht="18" customHeight="1" x14ac:dyDescent="0.2">
      <c r="A157" s="179" t="s">
        <v>439</v>
      </c>
      <c r="B157" s="404">
        <v>726</v>
      </c>
      <c r="C157" s="133" t="s">
        <v>237</v>
      </c>
      <c r="D157" s="133"/>
      <c r="E157" s="133"/>
      <c r="F157" s="379">
        <f t="shared" ref="F157:G165" si="15">F158</f>
        <v>11154</v>
      </c>
      <c r="G157" s="203">
        <f t="shared" si="15"/>
        <v>8514.2000000000007</v>
      </c>
    </row>
    <row r="158" spans="1:8" ht="15.75" customHeight="1" x14ac:dyDescent="0.2">
      <c r="A158" s="179" t="s">
        <v>25</v>
      </c>
      <c r="B158" s="404">
        <v>726</v>
      </c>
      <c r="C158" s="133" t="s">
        <v>238</v>
      </c>
      <c r="D158" s="133"/>
      <c r="E158" s="133"/>
      <c r="F158" s="379">
        <f>F165+F159</f>
        <v>11154</v>
      </c>
      <c r="G158" s="208">
        <f>G165</f>
        <v>8514.2000000000007</v>
      </c>
      <c r="H158" s="401">
        <f>F171+F173+F176+F177+F181+F182+F183+F178</f>
        <v>11154</v>
      </c>
    </row>
    <row r="159" spans="1:8" ht="15.75" hidden="1" customHeight="1" x14ac:dyDescent="0.2">
      <c r="A159" s="506" t="s">
        <v>168</v>
      </c>
      <c r="B159" s="410"/>
      <c r="C159" s="315" t="s">
        <v>238</v>
      </c>
      <c r="D159" s="313" t="s">
        <v>256</v>
      </c>
      <c r="E159" s="478"/>
      <c r="F159" s="503">
        <f>F164</f>
        <v>0</v>
      </c>
      <c r="G159" s="504">
        <f>G164</f>
        <v>0</v>
      </c>
      <c r="H159" s="401"/>
    </row>
    <row r="160" spans="1:8" ht="47.25" hidden="1" x14ac:dyDescent="0.2">
      <c r="A160" s="527" t="s">
        <v>573</v>
      </c>
      <c r="B160" s="409">
        <v>726</v>
      </c>
      <c r="C160" s="313" t="s">
        <v>238</v>
      </c>
      <c r="D160" s="496" t="s">
        <v>572</v>
      </c>
      <c r="E160" s="315"/>
      <c r="F160" s="497">
        <f>F162</f>
        <v>0</v>
      </c>
      <c r="G160" s="489">
        <v>0</v>
      </c>
      <c r="H160" s="401"/>
    </row>
    <row r="161" spans="1:10" ht="31.5" hidden="1" x14ac:dyDescent="0.2">
      <c r="A161" s="528" t="s">
        <v>574</v>
      </c>
      <c r="B161" s="409">
        <v>726</v>
      </c>
      <c r="C161" s="438" t="s">
        <v>238</v>
      </c>
      <c r="D161" s="498" t="s">
        <v>575</v>
      </c>
      <c r="E161" s="499"/>
      <c r="F161" s="500">
        <f>F164</f>
        <v>0</v>
      </c>
      <c r="G161" s="501">
        <f>G164</f>
        <v>0</v>
      </c>
      <c r="H161" s="401"/>
    </row>
    <row r="162" spans="1:10" ht="45" hidden="1" x14ac:dyDescent="0.2">
      <c r="A162" s="392" t="s">
        <v>55</v>
      </c>
      <c r="B162" s="409">
        <v>726</v>
      </c>
      <c r="C162" s="311" t="s">
        <v>238</v>
      </c>
      <c r="D162" s="502" t="s">
        <v>575</v>
      </c>
      <c r="E162" s="311" t="s">
        <v>179</v>
      </c>
      <c r="F162" s="495">
        <f>F163</f>
        <v>0</v>
      </c>
      <c r="G162" s="494">
        <v>0</v>
      </c>
      <c r="H162" s="401"/>
    </row>
    <row r="163" spans="1:10" ht="60" hidden="1" x14ac:dyDescent="0.2">
      <c r="A163" s="392" t="s">
        <v>274</v>
      </c>
      <c r="B163" s="409">
        <v>726</v>
      </c>
      <c r="C163" s="311" t="s">
        <v>238</v>
      </c>
      <c r="D163" s="502" t="s">
        <v>575</v>
      </c>
      <c r="E163" s="311" t="s">
        <v>275</v>
      </c>
      <c r="F163" s="495">
        <f>F164</f>
        <v>0</v>
      </c>
      <c r="G163" s="494">
        <v>0</v>
      </c>
      <c r="H163" s="401"/>
    </row>
    <row r="164" spans="1:10" ht="60" hidden="1" x14ac:dyDescent="0.2">
      <c r="A164" s="392" t="s">
        <v>222</v>
      </c>
      <c r="B164" s="409">
        <v>726</v>
      </c>
      <c r="C164" s="311" t="s">
        <v>238</v>
      </c>
      <c r="D164" s="502" t="s">
        <v>575</v>
      </c>
      <c r="E164" s="311" t="s">
        <v>223</v>
      </c>
      <c r="F164" s="495">
        <v>0</v>
      </c>
      <c r="G164" s="494">
        <v>0</v>
      </c>
      <c r="H164" s="401"/>
    </row>
    <row r="165" spans="1:10" ht="31.5" x14ac:dyDescent="0.2">
      <c r="A165" s="187" t="s">
        <v>54</v>
      </c>
      <c r="B165" s="404">
        <v>726</v>
      </c>
      <c r="C165" s="151" t="s">
        <v>238</v>
      </c>
      <c r="D165" s="151" t="s">
        <v>245</v>
      </c>
      <c r="E165" s="151"/>
      <c r="F165" s="319">
        <f t="shared" si="15"/>
        <v>11154</v>
      </c>
      <c r="G165" s="209">
        <f t="shared" si="15"/>
        <v>8514.2000000000007</v>
      </c>
    </row>
    <row r="166" spans="1:10" ht="47.25" x14ac:dyDescent="0.2">
      <c r="A166" s="517" t="s">
        <v>13</v>
      </c>
      <c r="B166" s="408">
        <v>726</v>
      </c>
      <c r="C166" s="156" t="s">
        <v>238</v>
      </c>
      <c r="D166" s="156" t="s">
        <v>246</v>
      </c>
      <c r="E166" s="156"/>
      <c r="F166" s="373">
        <f>F167</f>
        <v>11154</v>
      </c>
      <c r="G166" s="415">
        <f>G167</f>
        <v>8514.2000000000007</v>
      </c>
    </row>
    <row r="167" spans="1:10" ht="45" x14ac:dyDescent="0.2">
      <c r="A167" s="178" t="s">
        <v>14</v>
      </c>
      <c r="B167" s="408">
        <v>726</v>
      </c>
      <c r="C167" s="60" t="s">
        <v>238</v>
      </c>
      <c r="D167" s="60" t="s">
        <v>247</v>
      </c>
      <c r="E167" s="133"/>
      <c r="F167" s="320">
        <f>F168</f>
        <v>11154</v>
      </c>
      <c r="G167" s="207">
        <f>G168</f>
        <v>8514.2000000000007</v>
      </c>
    </row>
    <row r="168" spans="1:10" ht="45" x14ac:dyDescent="0.2">
      <c r="A168" s="178" t="s">
        <v>390</v>
      </c>
      <c r="B168" s="408">
        <v>726</v>
      </c>
      <c r="C168" s="60" t="s">
        <v>238</v>
      </c>
      <c r="D168" s="60" t="s">
        <v>262</v>
      </c>
      <c r="E168" s="60"/>
      <c r="F168" s="320">
        <f>F169+F174+F179</f>
        <v>11154</v>
      </c>
      <c r="G168" s="207">
        <f>G169+G174+G179</f>
        <v>8514.2000000000007</v>
      </c>
    </row>
    <row r="169" spans="1:10" ht="105" x14ac:dyDescent="0.2">
      <c r="A169" s="178" t="s">
        <v>249</v>
      </c>
      <c r="B169" s="408">
        <v>726</v>
      </c>
      <c r="C169" s="60" t="s">
        <v>238</v>
      </c>
      <c r="D169" s="60" t="s">
        <v>262</v>
      </c>
      <c r="E169" s="60" t="s">
        <v>250</v>
      </c>
      <c r="F169" s="320">
        <f>F170</f>
        <v>9569.7000000000007</v>
      </c>
      <c r="G169" s="207">
        <f>G170</f>
        <v>7974.8</v>
      </c>
    </row>
    <row r="170" spans="1:10" ht="30" x14ac:dyDescent="0.2">
      <c r="A170" s="178" t="s">
        <v>284</v>
      </c>
      <c r="B170" s="408">
        <v>726</v>
      </c>
      <c r="C170" s="60" t="s">
        <v>238</v>
      </c>
      <c r="D170" s="60" t="s">
        <v>262</v>
      </c>
      <c r="E170" s="60" t="s">
        <v>285</v>
      </c>
      <c r="F170" s="320">
        <f>F171+F172+F173</f>
        <v>9569.7000000000007</v>
      </c>
      <c r="G170" s="204">
        <f>G171+G172+G173</f>
        <v>7974.8</v>
      </c>
    </row>
    <row r="171" spans="1:10" ht="18" customHeight="1" x14ac:dyDescent="0.2">
      <c r="A171" s="178" t="s">
        <v>444</v>
      </c>
      <c r="B171" s="408">
        <v>726</v>
      </c>
      <c r="C171" s="60" t="s">
        <v>238</v>
      </c>
      <c r="D171" s="60" t="s">
        <v>262</v>
      </c>
      <c r="E171" s="60" t="s">
        <v>286</v>
      </c>
      <c r="F171" s="316">
        <v>7350</v>
      </c>
      <c r="G171" s="512">
        <v>6125</v>
      </c>
      <c r="J171" s="401"/>
    </row>
    <row r="172" spans="1:10" ht="33.6" hidden="1" customHeight="1" x14ac:dyDescent="0.2">
      <c r="A172" s="392" t="s">
        <v>446</v>
      </c>
      <c r="B172" s="409">
        <v>726</v>
      </c>
      <c r="C172" s="311" t="s">
        <v>238</v>
      </c>
      <c r="D172" s="311" t="s">
        <v>262</v>
      </c>
      <c r="E172" s="311" t="s">
        <v>287</v>
      </c>
      <c r="F172" s="700">
        <v>0</v>
      </c>
      <c r="G172" s="699">
        <v>0</v>
      </c>
      <c r="J172" s="401">
        <f t="shared" ref="J172" si="16">F172-G172</f>
        <v>0</v>
      </c>
    </row>
    <row r="173" spans="1:10" ht="60" customHeight="1" x14ac:dyDescent="0.2">
      <c r="A173" s="178" t="s">
        <v>445</v>
      </c>
      <c r="B173" s="408">
        <v>726</v>
      </c>
      <c r="C173" s="60" t="s">
        <v>238</v>
      </c>
      <c r="D173" s="60" t="s">
        <v>262</v>
      </c>
      <c r="E173" s="60" t="s">
        <v>288</v>
      </c>
      <c r="F173" s="316">
        <v>2219.6999999999998</v>
      </c>
      <c r="G173" s="512">
        <v>1849.8</v>
      </c>
      <c r="J173" s="401"/>
    </row>
    <row r="174" spans="1:10" ht="43.5" customHeight="1" x14ac:dyDescent="0.2">
      <c r="A174" s="178" t="s">
        <v>432</v>
      </c>
      <c r="B174" s="408">
        <v>726</v>
      </c>
      <c r="C174" s="60" t="s">
        <v>238</v>
      </c>
      <c r="D174" s="60" t="s">
        <v>262</v>
      </c>
      <c r="E174" s="60" t="s">
        <v>179</v>
      </c>
      <c r="F174" s="320">
        <f>F175</f>
        <v>1580.9</v>
      </c>
      <c r="G174" s="204">
        <f>G175</f>
        <v>536</v>
      </c>
      <c r="J174" s="401"/>
    </row>
    <row r="175" spans="1:10" ht="49.5" customHeight="1" x14ac:dyDescent="0.2">
      <c r="A175" s="178" t="s">
        <v>274</v>
      </c>
      <c r="B175" s="408">
        <v>726</v>
      </c>
      <c r="C175" s="60" t="s">
        <v>238</v>
      </c>
      <c r="D175" s="60" t="s">
        <v>262</v>
      </c>
      <c r="E175" s="60" t="s">
        <v>275</v>
      </c>
      <c r="F175" s="320">
        <f>F176+F177+F178</f>
        <v>1580.9</v>
      </c>
      <c r="G175" s="320">
        <f>G176+G177+G178</f>
        <v>536</v>
      </c>
      <c r="J175" s="401"/>
    </row>
    <row r="176" spans="1:10" ht="60" hidden="1" x14ac:dyDescent="0.2">
      <c r="A176" s="392" t="s">
        <v>502</v>
      </c>
      <c r="B176" s="433">
        <v>726</v>
      </c>
      <c r="C176" s="311" t="s">
        <v>238</v>
      </c>
      <c r="D176" s="311" t="s">
        <v>262</v>
      </c>
      <c r="E176" s="311" t="s">
        <v>501</v>
      </c>
      <c r="F176" s="495">
        <v>0</v>
      </c>
      <c r="G176" s="494">
        <v>0</v>
      </c>
      <c r="J176" s="401"/>
    </row>
    <row r="177" spans="1:10" ht="30" x14ac:dyDescent="0.2">
      <c r="A177" s="178" t="s">
        <v>433</v>
      </c>
      <c r="B177" s="408">
        <v>726</v>
      </c>
      <c r="C177" s="60" t="s">
        <v>238</v>
      </c>
      <c r="D177" s="60" t="s">
        <v>262</v>
      </c>
      <c r="E177" s="60" t="s">
        <v>223</v>
      </c>
      <c r="F177" s="320">
        <v>880.9</v>
      </c>
      <c r="G177" s="204">
        <f>100+336</f>
        <v>436</v>
      </c>
      <c r="J177" s="401"/>
    </row>
    <row r="178" spans="1:10" ht="15" x14ac:dyDescent="0.2">
      <c r="A178" s="186" t="s">
        <v>579</v>
      </c>
      <c r="B178" s="265">
        <v>726</v>
      </c>
      <c r="C178" s="60" t="s">
        <v>238</v>
      </c>
      <c r="D178" s="60" t="s">
        <v>262</v>
      </c>
      <c r="E178" s="60" t="s">
        <v>578</v>
      </c>
      <c r="F178" s="320">
        <v>700</v>
      </c>
      <c r="G178" s="204">
        <v>100</v>
      </c>
      <c r="J178" s="401"/>
    </row>
    <row r="179" spans="1:10" ht="15" customHeight="1" x14ac:dyDescent="0.2">
      <c r="A179" s="178" t="s">
        <v>251</v>
      </c>
      <c r="B179" s="408">
        <v>726</v>
      </c>
      <c r="C179" s="60" t="s">
        <v>238</v>
      </c>
      <c r="D179" s="60" t="s">
        <v>262</v>
      </c>
      <c r="E179" s="60" t="s">
        <v>252</v>
      </c>
      <c r="F179" s="320">
        <f>F180</f>
        <v>3.4</v>
      </c>
      <c r="G179" s="204">
        <f>G180</f>
        <v>3.4</v>
      </c>
    </row>
    <row r="180" spans="1:10" ht="30" x14ac:dyDescent="0.2">
      <c r="A180" s="178" t="s">
        <v>278</v>
      </c>
      <c r="B180" s="408">
        <v>726</v>
      </c>
      <c r="C180" s="60" t="s">
        <v>238</v>
      </c>
      <c r="D180" s="60" t="s">
        <v>262</v>
      </c>
      <c r="E180" s="60" t="s">
        <v>279</v>
      </c>
      <c r="F180" s="320">
        <f>F181+F182+F183</f>
        <v>3.4</v>
      </c>
      <c r="G180" s="204">
        <f>G181+G182+G183</f>
        <v>3.4</v>
      </c>
    </row>
    <row r="181" spans="1:10" ht="28.9" hidden="1" customHeight="1" x14ac:dyDescent="0.2">
      <c r="A181" s="525" t="s">
        <v>443</v>
      </c>
      <c r="B181" s="409">
        <v>726</v>
      </c>
      <c r="C181" s="311" t="s">
        <v>238</v>
      </c>
      <c r="D181" s="311" t="s">
        <v>262</v>
      </c>
      <c r="E181" s="311" t="s">
        <v>441</v>
      </c>
      <c r="F181" s="495">
        <v>0</v>
      </c>
      <c r="G181" s="494">
        <v>0</v>
      </c>
      <c r="H181" s="7"/>
      <c r="I181" s="7"/>
    </row>
    <row r="182" spans="1:10" ht="17.25" customHeight="1" x14ac:dyDescent="0.2">
      <c r="A182" s="178" t="s">
        <v>289</v>
      </c>
      <c r="B182" s="408">
        <v>726</v>
      </c>
      <c r="C182" s="60" t="s">
        <v>238</v>
      </c>
      <c r="D182" s="60" t="s">
        <v>262</v>
      </c>
      <c r="E182" s="60" t="s">
        <v>280</v>
      </c>
      <c r="F182" s="320">
        <v>2.4</v>
      </c>
      <c r="G182" s="207">
        <v>2.4</v>
      </c>
    </row>
    <row r="183" spans="1:10" ht="19.5" customHeight="1" x14ac:dyDescent="0.2">
      <c r="A183" s="178" t="s">
        <v>296</v>
      </c>
      <c r="B183" s="408">
        <v>726</v>
      </c>
      <c r="C183" s="60" t="s">
        <v>238</v>
      </c>
      <c r="D183" s="60" t="s">
        <v>262</v>
      </c>
      <c r="E183" s="60" t="s">
        <v>295</v>
      </c>
      <c r="F183" s="320">
        <v>1</v>
      </c>
      <c r="G183" s="207">
        <v>1</v>
      </c>
    </row>
    <row r="184" spans="1:10" ht="17.25" customHeight="1" x14ac:dyDescent="0.2">
      <c r="A184" s="179" t="s">
        <v>169</v>
      </c>
      <c r="B184" s="404">
        <v>726</v>
      </c>
      <c r="C184" s="133" t="s">
        <v>239</v>
      </c>
      <c r="D184" s="133"/>
      <c r="E184" s="133"/>
      <c r="F184" s="379">
        <f>F188</f>
        <v>736.5</v>
      </c>
      <c r="G184" s="203">
        <f>G188</f>
        <v>766</v>
      </c>
    </row>
    <row r="185" spans="1:10" ht="14.25" customHeight="1" x14ac:dyDescent="0.2">
      <c r="A185" s="179" t="s">
        <v>92</v>
      </c>
      <c r="B185" s="404">
        <v>726</v>
      </c>
      <c r="C185" s="133" t="s">
        <v>263</v>
      </c>
      <c r="D185" s="133"/>
      <c r="E185" s="133"/>
      <c r="F185" s="379">
        <f t="shared" ref="F185:G188" si="17">F186</f>
        <v>736.5</v>
      </c>
      <c r="G185" s="203">
        <f t="shared" si="17"/>
        <v>766</v>
      </c>
    </row>
    <row r="186" spans="1:10" ht="31.5" x14ac:dyDescent="0.2">
      <c r="A186" s="187" t="s">
        <v>54</v>
      </c>
      <c r="B186" s="404">
        <v>726</v>
      </c>
      <c r="C186" s="151" t="s">
        <v>263</v>
      </c>
      <c r="D186" s="151" t="s">
        <v>245</v>
      </c>
      <c r="E186" s="151"/>
      <c r="F186" s="373">
        <f t="shared" si="17"/>
        <v>736.5</v>
      </c>
      <c r="G186" s="206">
        <f t="shared" si="17"/>
        <v>766</v>
      </c>
    </row>
    <row r="187" spans="1:10" ht="47.25" x14ac:dyDescent="0.2">
      <c r="A187" s="517" t="s">
        <v>13</v>
      </c>
      <c r="B187" s="408">
        <v>726</v>
      </c>
      <c r="C187" s="156" t="s">
        <v>263</v>
      </c>
      <c r="D187" s="156" t="s">
        <v>246</v>
      </c>
      <c r="E187" s="156"/>
      <c r="F187" s="373">
        <f t="shared" si="17"/>
        <v>736.5</v>
      </c>
      <c r="G187" s="206">
        <f t="shared" si="17"/>
        <v>766</v>
      </c>
    </row>
    <row r="188" spans="1:10" ht="45" x14ac:dyDescent="0.2">
      <c r="A188" s="178" t="s">
        <v>14</v>
      </c>
      <c r="B188" s="408">
        <v>726</v>
      </c>
      <c r="C188" s="60" t="s">
        <v>263</v>
      </c>
      <c r="D188" s="60" t="s">
        <v>247</v>
      </c>
      <c r="E188" s="60"/>
      <c r="F188" s="320">
        <f t="shared" si="17"/>
        <v>736.5</v>
      </c>
      <c r="G188" s="204">
        <f t="shared" si="17"/>
        <v>766</v>
      </c>
    </row>
    <row r="189" spans="1:10" ht="30" x14ac:dyDescent="0.2">
      <c r="A189" s="178" t="s">
        <v>19</v>
      </c>
      <c r="B189" s="408">
        <v>726</v>
      </c>
      <c r="C189" s="60" t="s">
        <v>263</v>
      </c>
      <c r="D189" s="60" t="s">
        <v>264</v>
      </c>
      <c r="E189" s="60"/>
      <c r="F189" s="320">
        <f>F190</f>
        <v>736.5</v>
      </c>
      <c r="G189" s="204">
        <f>G190</f>
        <v>766</v>
      </c>
    </row>
    <row r="190" spans="1:10" ht="30" x14ac:dyDescent="0.2">
      <c r="A190" s="178" t="s">
        <v>265</v>
      </c>
      <c r="B190" s="408">
        <v>726</v>
      </c>
      <c r="C190" s="60" t="s">
        <v>263</v>
      </c>
      <c r="D190" s="60" t="s">
        <v>264</v>
      </c>
      <c r="E190" s="60" t="s">
        <v>182</v>
      </c>
      <c r="F190" s="320">
        <f>F191</f>
        <v>736.5</v>
      </c>
      <c r="G190" s="204">
        <f>G191</f>
        <v>766</v>
      </c>
    </row>
    <row r="191" spans="1:10" ht="30" x14ac:dyDescent="0.2">
      <c r="A191" s="178" t="s">
        <v>290</v>
      </c>
      <c r="B191" s="408">
        <v>726</v>
      </c>
      <c r="C191" s="60" t="s">
        <v>263</v>
      </c>
      <c r="D191" s="60" t="s">
        <v>264</v>
      </c>
      <c r="E191" s="60" t="s">
        <v>291</v>
      </c>
      <c r="F191" s="320">
        <v>736.5</v>
      </c>
      <c r="G191" s="204">
        <v>766</v>
      </c>
    </row>
    <row r="192" spans="1:10" ht="31.5" x14ac:dyDescent="0.2">
      <c r="A192" s="521" t="s">
        <v>134</v>
      </c>
      <c r="B192" s="408">
        <v>726</v>
      </c>
      <c r="C192" s="133" t="s">
        <v>240</v>
      </c>
      <c r="D192" s="133"/>
      <c r="E192" s="133"/>
      <c r="F192" s="379">
        <f t="shared" ref="F192:G198" si="18">F193</f>
        <v>24.3</v>
      </c>
      <c r="G192" s="203">
        <f t="shared" si="18"/>
        <v>6.6</v>
      </c>
      <c r="H192" s="4">
        <f>H199</f>
        <v>0</v>
      </c>
    </row>
    <row r="193" spans="1:12" ht="35.25" customHeight="1" x14ac:dyDescent="0.2">
      <c r="A193" s="521" t="s">
        <v>135</v>
      </c>
      <c r="B193" s="404">
        <v>726</v>
      </c>
      <c r="C193" s="133" t="s">
        <v>241</v>
      </c>
      <c r="D193" s="133"/>
      <c r="E193" s="133"/>
      <c r="F193" s="379">
        <f t="shared" si="18"/>
        <v>24.3</v>
      </c>
      <c r="G193" s="203">
        <f t="shared" si="18"/>
        <v>6.6</v>
      </c>
    </row>
    <row r="194" spans="1:12" ht="31.5" x14ac:dyDescent="0.2">
      <c r="A194" s="187" t="s">
        <v>54</v>
      </c>
      <c r="B194" s="404">
        <v>726</v>
      </c>
      <c r="C194" s="151" t="s">
        <v>241</v>
      </c>
      <c r="D194" s="151" t="s">
        <v>245</v>
      </c>
      <c r="E194" s="151"/>
      <c r="F194" s="319">
        <f t="shared" si="18"/>
        <v>24.3</v>
      </c>
      <c r="G194" s="205">
        <f t="shared" si="18"/>
        <v>6.6</v>
      </c>
    </row>
    <row r="195" spans="1:12" ht="47.25" x14ac:dyDescent="0.2">
      <c r="A195" s="517" t="s">
        <v>13</v>
      </c>
      <c r="B195" s="408">
        <v>726</v>
      </c>
      <c r="C195" s="60" t="s">
        <v>241</v>
      </c>
      <c r="D195" s="156" t="s">
        <v>246</v>
      </c>
      <c r="E195" s="60"/>
      <c r="F195" s="373">
        <f t="shared" si="18"/>
        <v>24.3</v>
      </c>
      <c r="G195" s="206">
        <f t="shared" si="18"/>
        <v>6.6</v>
      </c>
    </row>
    <row r="196" spans="1:12" ht="45" customHeight="1" x14ac:dyDescent="0.2">
      <c r="A196" s="178" t="s">
        <v>14</v>
      </c>
      <c r="B196" s="408">
        <v>726</v>
      </c>
      <c r="C196" s="60" t="s">
        <v>241</v>
      </c>
      <c r="D196" s="60" t="s">
        <v>247</v>
      </c>
      <c r="E196" s="60"/>
      <c r="F196" s="320">
        <f t="shared" si="18"/>
        <v>24.3</v>
      </c>
      <c r="G196" s="204">
        <f t="shared" si="18"/>
        <v>6.6</v>
      </c>
    </row>
    <row r="197" spans="1:12" ht="23.45" customHeight="1" x14ac:dyDescent="0.2">
      <c r="A197" s="523" t="s">
        <v>18</v>
      </c>
      <c r="B197" s="408">
        <v>726</v>
      </c>
      <c r="C197" s="60" t="s">
        <v>241</v>
      </c>
      <c r="D197" s="60" t="s">
        <v>266</v>
      </c>
      <c r="E197" s="60"/>
      <c r="F197" s="320">
        <f>F198</f>
        <v>24.3</v>
      </c>
      <c r="G197" s="204">
        <f t="shared" si="18"/>
        <v>6.6</v>
      </c>
    </row>
    <row r="198" spans="1:12" ht="30" x14ac:dyDescent="0.2">
      <c r="A198" s="523" t="s">
        <v>132</v>
      </c>
      <c r="B198" s="408">
        <v>726</v>
      </c>
      <c r="C198" s="60" t="s">
        <v>241</v>
      </c>
      <c r="D198" s="60" t="s">
        <v>266</v>
      </c>
      <c r="E198" s="60" t="s">
        <v>267</v>
      </c>
      <c r="F198" s="320">
        <f>F199</f>
        <v>24.3</v>
      </c>
      <c r="G198" s="204">
        <f t="shared" si="18"/>
        <v>6.6</v>
      </c>
    </row>
    <row r="199" spans="1:12" ht="15.75" customHeight="1" thickBot="1" x14ac:dyDescent="0.25">
      <c r="A199" s="529" t="s">
        <v>18</v>
      </c>
      <c r="B199" s="411">
        <v>726</v>
      </c>
      <c r="C199" s="72" t="s">
        <v>241</v>
      </c>
      <c r="D199" s="72" t="s">
        <v>266</v>
      </c>
      <c r="E199" s="72" t="s">
        <v>292</v>
      </c>
      <c r="F199" s="412">
        <v>24.3</v>
      </c>
      <c r="G199" s="210">
        <v>6.6</v>
      </c>
    </row>
    <row r="200" spans="1:12" ht="45.75" hidden="1" customHeight="1" x14ac:dyDescent="0.3">
      <c r="A200" s="465" t="s">
        <v>106</v>
      </c>
      <c r="B200" s="322"/>
      <c r="C200" s="323" t="s">
        <v>242</v>
      </c>
      <c r="D200" s="323"/>
      <c r="E200" s="323"/>
      <c r="F200" s="548">
        <f t="shared" ref="F200:G203" si="19">F201</f>
        <v>0</v>
      </c>
      <c r="G200" s="549">
        <f t="shared" si="19"/>
        <v>0</v>
      </c>
      <c r="H200" s="7"/>
      <c r="I200" s="7"/>
      <c r="J200" s="9"/>
      <c r="K200" s="9"/>
      <c r="L200" s="9"/>
    </row>
    <row r="201" spans="1:12" ht="29.25" hidden="1" customHeight="1" x14ac:dyDescent="0.3">
      <c r="A201" s="518" t="s">
        <v>107</v>
      </c>
      <c r="B201" s="321"/>
      <c r="C201" s="324" t="s">
        <v>243</v>
      </c>
      <c r="D201" s="325"/>
      <c r="E201" s="324"/>
      <c r="F201" s="550">
        <f t="shared" si="19"/>
        <v>0</v>
      </c>
      <c r="G201" s="551">
        <f t="shared" si="19"/>
        <v>0</v>
      </c>
      <c r="H201" s="7"/>
      <c r="I201" s="7"/>
    </row>
    <row r="202" spans="1:12" ht="32.25" hidden="1" customHeight="1" x14ac:dyDescent="0.3">
      <c r="A202" s="506" t="s">
        <v>54</v>
      </c>
      <c r="B202" s="326"/>
      <c r="C202" s="327" t="s">
        <v>243</v>
      </c>
      <c r="D202" s="328" t="s">
        <v>245</v>
      </c>
      <c r="E202" s="328"/>
      <c r="F202" s="552">
        <f t="shared" si="19"/>
        <v>0</v>
      </c>
      <c r="G202" s="553">
        <f t="shared" si="19"/>
        <v>0</v>
      </c>
      <c r="H202" s="7"/>
      <c r="I202" s="7"/>
    </row>
    <row r="203" spans="1:12" ht="42.75" hidden="1" customHeight="1" x14ac:dyDescent="0.3">
      <c r="A203" s="519" t="s">
        <v>13</v>
      </c>
      <c r="B203" s="329"/>
      <c r="C203" s="330" t="s">
        <v>243</v>
      </c>
      <c r="D203" s="331" t="s">
        <v>246</v>
      </c>
      <c r="E203" s="330"/>
      <c r="F203" s="554">
        <f t="shared" si="19"/>
        <v>0</v>
      </c>
      <c r="G203" s="555">
        <f t="shared" si="19"/>
        <v>0</v>
      </c>
      <c r="H203" s="7"/>
      <c r="I203" s="7"/>
    </row>
    <row r="204" spans="1:12" ht="43.5" hidden="1" customHeight="1" x14ac:dyDescent="0.25">
      <c r="A204" s="392" t="s">
        <v>14</v>
      </c>
      <c r="B204" s="317"/>
      <c r="C204" s="318" t="s">
        <v>243</v>
      </c>
      <c r="D204" s="332" t="s">
        <v>247</v>
      </c>
      <c r="E204" s="318"/>
      <c r="F204" s="556">
        <f t="shared" ref="F204:G206" si="20">F205</f>
        <v>0</v>
      </c>
      <c r="G204" s="555">
        <f t="shared" si="20"/>
        <v>0</v>
      </c>
      <c r="H204" s="7"/>
      <c r="I204" s="7"/>
    </row>
    <row r="205" spans="1:12" ht="18" hidden="1" customHeight="1" x14ac:dyDescent="0.25">
      <c r="A205" s="392" t="s">
        <v>22</v>
      </c>
      <c r="B205" s="317"/>
      <c r="C205" s="318" t="s">
        <v>243</v>
      </c>
      <c r="D205" s="332" t="s">
        <v>268</v>
      </c>
      <c r="E205" s="318"/>
      <c r="F205" s="556">
        <f t="shared" si="20"/>
        <v>0</v>
      </c>
      <c r="G205" s="555">
        <f t="shared" si="20"/>
        <v>0</v>
      </c>
      <c r="H205" s="7"/>
      <c r="I205" s="7"/>
    </row>
    <row r="206" spans="1:12" ht="16.5" hidden="1" customHeight="1" x14ac:dyDescent="0.25">
      <c r="A206" s="392" t="s">
        <v>45</v>
      </c>
      <c r="B206" s="317"/>
      <c r="C206" s="318" t="s">
        <v>243</v>
      </c>
      <c r="D206" s="332" t="s">
        <v>268</v>
      </c>
      <c r="E206" s="318" t="s">
        <v>8</v>
      </c>
      <c r="F206" s="556">
        <f t="shared" si="20"/>
        <v>0</v>
      </c>
      <c r="G206" s="555">
        <f t="shared" si="20"/>
        <v>0</v>
      </c>
      <c r="H206" s="7"/>
      <c r="I206" s="7"/>
    </row>
    <row r="207" spans="1:12" ht="18" hidden="1" customHeight="1" thickBot="1" x14ac:dyDescent="0.3">
      <c r="A207" s="530" t="s">
        <v>22</v>
      </c>
      <c r="B207" s="333"/>
      <c r="C207" s="334" t="s">
        <v>243</v>
      </c>
      <c r="D207" s="335" t="s">
        <v>268</v>
      </c>
      <c r="E207" s="334" t="s">
        <v>293</v>
      </c>
      <c r="F207" s="557">
        <v>0</v>
      </c>
      <c r="G207" s="558">
        <v>0</v>
      </c>
    </row>
    <row r="208" spans="1:12" x14ac:dyDescent="0.2">
      <c r="A208" s="305"/>
      <c r="B208" s="19"/>
      <c r="D208" s="757"/>
      <c r="E208" s="757"/>
    </row>
  </sheetData>
  <mergeCells count="12">
    <mergeCell ref="D208:E208"/>
    <mergeCell ref="F13:G13"/>
    <mergeCell ref="C9:G9"/>
    <mergeCell ref="D7:G7"/>
    <mergeCell ref="A2:F2"/>
    <mergeCell ref="A3:F3"/>
    <mergeCell ref="A4:F4"/>
    <mergeCell ref="A5:F5"/>
    <mergeCell ref="D6:G6"/>
    <mergeCell ref="D8:F8"/>
    <mergeCell ref="A11:G11"/>
    <mergeCell ref="A12:G12"/>
  </mergeCells>
  <pageMargins left="0.59055118110236227" right="0.19685039370078741" top="0.27559055118110237" bottom="0.39370078740157483" header="0.15748031496062992" footer="0.15748031496062992"/>
  <pageSetup paperSize="9" scale="95" orientation="portrait" r:id="rId1"/>
  <headerFooter alignWithMargins="0">
    <oddFooter>&amp;C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13</vt:i4>
      </vt:variant>
    </vt:vector>
  </HeadingPairs>
  <TitlesOfParts>
    <vt:vector size="30" baseType="lpstr">
      <vt:lpstr>прил 1</vt:lpstr>
      <vt:lpstr>прил№2</vt:lpstr>
      <vt:lpstr>прил №3(с)</vt:lpstr>
      <vt:lpstr>прил №4(с)</vt:lpstr>
      <vt:lpstr> прил №5(с)</vt:lpstr>
      <vt:lpstr>прил №3</vt:lpstr>
      <vt:lpstr>прил №4</vt:lpstr>
      <vt:lpstr>прил 5</vt:lpstr>
      <vt:lpstr>прил №6</vt:lpstr>
      <vt:lpstr>прил №7</vt:lpstr>
      <vt:lpstr>прил №8</vt:lpstr>
      <vt:lpstr>прил 9</vt:lpstr>
      <vt:lpstr>прил №10</vt:lpstr>
      <vt:lpstr>прил №11</vt:lpstr>
      <vt:lpstr>прил №12</vt:lpstr>
      <vt:lpstr>прил 13</vt:lpstr>
      <vt:lpstr>прил 14</vt:lpstr>
      <vt:lpstr>'прил 5'!Заголовки_для_печати</vt:lpstr>
      <vt:lpstr>'прил №11'!Заголовки_для_печати</vt:lpstr>
      <vt:lpstr>'прил №12'!Заголовки_для_печати</vt:lpstr>
      <vt:lpstr>'прил №6'!Заголовки_для_печати</vt:lpstr>
      <vt:lpstr>' прил №5(с)'!Область_печати</vt:lpstr>
      <vt:lpstr>'прил 1'!Область_печати</vt:lpstr>
      <vt:lpstr>'прил №10'!Область_печати</vt:lpstr>
      <vt:lpstr>'прил №12'!Область_печати</vt:lpstr>
      <vt:lpstr>'прил №3'!Область_печати</vt:lpstr>
      <vt:lpstr>'прил №3(с)'!Область_печати</vt:lpstr>
      <vt:lpstr>'прил №4'!Область_печати</vt:lpstr>
      <vt:lpstr>'прил №6'!Область_печати</vt:lpstr>
      <vt:lpstr>прил№2!Область_печати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Пользователь</cp:lastModifiedBy>
  <cp:lastPrinted>2022-10-21T01:12:51Z</cp:lastPrinted>
  <dcterms:created xsi:type="dcterms:W3CDTF">2007-03-15T07:53:30Z</dcterms:created>
  <dcterms:modified xsi:type="dcterms:W3CDTF">2022-11-06T23:56:04Z</dcterms:modified>
</cp:coreProperties>
</file>